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Users/yasir/Downloads/"/>
    </mc:Choice>
  </mc:AlternateContent>
  <xr:revisionPtr revIDLastSave="0" documentId="13_ncr:1_{8477CC54-2838-6F4B-A91D-03FA304ACEC8}" xr6:coauthVersionLast="47" xr6:coauthVersionMax="47" xr10:uidLastSave="{00000000-0000-0000-0000-000000000000}"/>
  <bookViews>
    <workbookView xWindow="0" yWindow="500" windowWidth="28800" windowHeight="17500" tabRatio="814" activeTab="2" xr2:uid="{00000000-000D-0000-FFFF-FFFF00000000}"/>
  </bookViews>
  <sheets>
    <sheet name="Economic Indicators" sheetId="1" r:id="rId1"/>
    <sheet name="Labour Practice Indicators" sheetId="2" r:id="rId2"/>
    <sheet name="Environment Indicators" sheetId="11" r:id="rId3"/>
    <sheet name="Health &amp; Safety Indicator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4" i="11" l="1"/>
  <c r="U107" i="11"/>
  <c r="R107" i="11"/>
  <c r="O107" i="11"/>
  <c r="L107" i="11"/>
  <c r="O106" i="11"/>
  <c r="R106" i="11"/>
  <c r="U106" i="11"/>
  <c r="I105" i="11"/>
  <c r="L105" i="11"/>
  <c r="O105" i="11"/>
  <c r="R105" i="11"/>
  <c r="U105" i="11"/>
  <c r="U104" i="11"/>
  <c r="V121" i="11"/>
  <c r="R104" i="11"/>
  <c r="O104" i="11"/>
  <c r="L104" i="11"/>
  <c r="L106" i="11" l="1"/>
  <c r="J106" i="11"/>
  <c r="M104" i="11"/>
  <c r="J108" i="11"/>
  <c r="J35" i="11"/>
  <c r="H34" i="11"/>
  <c r="J105" i="11"/>
  <c r="J107" i="11"/>
  <c r="J104" i="11" l="1"/>
  <c r="P105" i="11"/>
  <c r="P106" i="11"/>
  <c r="P107" i="11"/>
  <c r="P104" i="11"/>
  <c r="V105" i="11"/>
  <c r="V106" i="11"/>
  <c r="V107" i="11"/>
  <c r="V108" i="11" l="1"/>
  <c r="V110" i="11"/>
  <c r="E33" i="2"/>
  <c r="S121" i="11"/>
  <c r="P121" i="11"/>
  <c r="M121" i="11"/>
  <c r="J121" i="11"/>
  <c r="G121" i="11"/>
  <c r="V120" i="11"/>
  <c r="S120" i="11"/>
  <c r="P120" i="11"/>
  <c r="M120" i="11"/>
  <c r="J120" i="11"/>
  <c r="G120" i="11"/>
  <c r="V119" i="11"/>
  <c r="S119" i="11"/>
  <c r="P119" i="11"/>
  <c r="M119" i="11"/>
  <c r="J119" i="11"/>
  <c r="G119" i="11"/>
  <c r="V118" i="11"/>
  <c r="S118" i="11"/>
  <c r="P118" i="11"/>
  <c r="M118" i="11"/>
  <c r="J118" i="11"/>
  <c r="G118" i="11"/>
  <c r="S110" i="11"/>
  <c r="P110" i="11"/>
  <c r="M110" i="11"/>
  <c r="S108" i="11"/>
  <c r="P108" i="11"/>
  <c r="M108" i="11"/>
  <c r="S107" i="11"/>
  <c r="M107" i="11"/>
  <c r="S106" i="11"/>
  <c r="M106" i="11"/>
  <c r="G106" i="11"/>
  <c r="S105" i="11"/>
  <c r="M105" i="11"/>
  <c r="G105" i="11"/>
  <c r="V104" i="11"/>
  <c r="S104" i="11"/>
  <c r="M85" i="11"/>
  <c r="M81" i="11"/>
  <c r="M80" i="11"/>
  <c r="M78" i="11"/>
  <c r="M77" i="11"/>
  <c r="M75" i="11"/>
  <c r="U59" i="11"/>
  <c r="T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V58" i="11"/>
  <c r="S58" i="11"/>
  <c r="M57" i="11"/>
  <c r="V56" i="11"/>
  <c r="S56" i="11"/>
  <c r="V55" i="11"/>
  <c r="S55" i="11"/>
  <c r="V54" i="11"/>
  <c r="S54" i="11"/>
  <c r="V53" i="11"/>
  <c r="S53" i="11"/>
  <c r="V52" i="11"/>
  <c r="S52" i="11"/>
  <c r="U35" i="11"/>
  <c r="T35" i="11"/>
  <c r="R35" i="11"/>
  <c r="Q35" i="11"/>
  <c r="P35" i="11"/>
  <c r="O35" i="11"/>
  <c r="N35" i="11"/>
  <c r="M35" i="11"/>
  <c r="L35" i="11"/>
  <c r="K35" i="11"/>
  <c r="V34" i="11"/>
  <c r="R34" i="11"/>
  <c r="Q34" i="11"/>
  <c r="P34" i="11"/>
  <c r="O34" i="11"/>
  <c r="N34" i="11"/>
  <c r="M34" i="11"/>
  <c r="L34" i="11"/>
  <c r="K34" i="11"/>
  <c r="J34" i="11"/>
  <c r="U33" i="11"/>
  <c r="T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U32" i="11"/>
  <c r="T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V28" i="11"/>
  <c r="V35" i="11" s="1"/>
  <c r="S28" i="11"/>
  <c r="S35" i="11" s="1"/>
  <c r="S27" i="11"/>
  <c r="S34" i="11" s="1"/>
  <c r="V26" i="11"/>
  <c r="V33" i="11" s="1"/>
  <c r="S26" i="11"/>
  <c r="S33" i="11" s="1"/>
  <c r="V25" i="11"/>
  <c r="V32" i="11" s="1"/>
  <c r="S25" i="11"/>
  <c r="S32" i="11" s="1"/>
  <c r="V14" i="11"/>
  <c r="S14" i="11"/>
  <c r="P14" i="11"/>
  <c r="M14" i="11"/>
  <c r="J14" i="11"/>
  <c r="G14" i="11"/>
  <c r="V13" i="11"/>
  <c r="S13" i="11"/>
  <c r="P13" i="11"/>
  <c r="M13" i="11"/>
  <c r="J13" i="11"/>
  <c r="V12" i="11"/>
  <c r="S12" i="11"/>
  <c r="P12" i="11"/>
  <c r="M12" i="11"/>
  <c r="J12" i="11"/>
  <c r="G12" i="11"/>
  <c r="V11" i="11"/>
  <c r="S11" i="11"/>
  <c r="P11" i="11"/>
  <c r="M11" i="11"/>
  <c r="J11" i="11"/>
  <c r="J125" i="11" l="1"/>
  <c r="J123" i="11" s="1"/>
  <c r="M125" i="11"/>
  <c r="V125" i="11"/>
  <c r="S59" i="11"/>
  <c r="S125" i="11"/>
  <c r="P125" i="11"/>
  <c r="V59" i="11"/>
  <c r="V21" i="2"/>
  <c r="V22" i="2"/>
  <c r="V20" i="2"/>
  <c r="S21" i="2"/>
  <c r="S20" i="2"/>
  <c r="P22" i="2"/>
  <c r="M22" i="2"/>
  <c r="M21" i="2"/>
  <c r="M20" i="2"/>
  <c r="J21" i="2"/>
  <c r="J20" i="2"/>
  <c r="G22" i="2"/>
  <c r="G21" i="2"/>
  <c r="G20" i="2"/>
  <c r="M11" i="2"/>
  <c r="M12" i="2"/>
  <c r="M13" i="2"/>
  <c r="M14" i="2"/>
  <c r="M10" i="2"/>
  <c r="P21" i="2" l="1"/>
  <c r="S22" i="2"/>
  <c r="J22" i="2"/>
  <c r="P20" i="2"/>
  <c r="P11" i="2"/>
  <c r="P12" i="2"/>
  <c r="P13" i="2"/>
  <c r="P14" i="2"/>
  <c r="S14" i="2" l="1"/>
  <c r="S13" i="2"/>
  <c r="S12" i="2"/>
  <c r="S11" i="2"/>
  <c r="S10" i="2"/>
  <c r="V12" i="2" l="1"/>
  <c r="V13" i="2"/>
  <c r="V14" i="2"/>
  <c r="V11" i="2"/>
  <c r="V10" i="2"/>
  <c r="V24" i="2" s="1"/>
  <c r="V39" i="2" l="1"/>
  <c r="M39" i="2" l="1"/>
  <c r="P39" i="2"/>
  <c r="J18" i="2"/>
  <c r="M18" i="2"/>
  <c r="P18" i="2"/>
  <c r="P15" i="2"/>
  <c r="J15" i="2"/>
  <c r="P10" i="2"/>
  <c r="J10" i="2"/>
  <c r="H20" i="1"/>
  <c r="H21" i="1" s="1"/>
  <c r="E20" i="1"/>
  <c r="H13" i="1"/>
  <c r="E13" i="1"/>
</calcChain>
</file>

<file path=xl/sharedStrings.xml><?xml version="1.0" encoding="utf-8"?>
<sst xmlns="http://schemas.openxmlformats.org/spreadsheetml/2006/main" count="595" uniqueCount="168">
  <si>
    <t>ECONOMIC INDICATORS</t>
  </si>
  <si>
    <t>UNITS OF MEASURE</t>
  </si>
  <si>
    <t>FY 16-17</t>
  </si>
  <si>
    <t>FY17-18</t>
  </si>
  <si>
    <t>FY18-19</t>
  </si>
  <si>
    <t>FY19-20</t>
  </si>
  <si>
    <t>FY20-21</t>
  </si>
  <si>
    <t>Economic value generated (A)</t>
  </si>
  <si>
    <t>Revenue from Operation (including excise duty)</t>
  </si>
  <si>
    <t>INR CRORES</t>
  </si>
  <si>
    <t>Other Income</t>
  </si>
  <si>
    <t>Total (A)</t>
  </si>
  <si>
    <t>Economic Value Distributed - Expenses (B)</t>
  </si>
  <si>
    <t>Employee Wages and Benefits</t>
  </si>
  <si>
    <t>Operating Costs</t>
  </si>
  <si>
    <t>Payment to Providers of Capital</t>
  </si>
  <si>
    <t>Payment to Government (Income Tax)</t>
  </si>
  <si>
    <t>Community Investments</t>
  </si>
  <si>
    <t>Total (B)</t>
  </si>
  <si>
    <t>Economic Value Retained (A-B)</t>
  </si>
  <si>
    <t>Profit before depreciation, interest and tax</t>
  </si>
  <si>
    <t>Profit before tax</t>
  </si>
  <si>
    <t>Net tax expense/(benefit)</t>
  </si>
  <si>
    <t>Profit for the year</t>
  </si>
  <si>
    <t>Earnings per equity share</t>
  </si>
  <si>
    <t>FY 17-18</t>
  </si>
  <si>
    <t>FY 18-19</t>
  </si>
  <si>
    <t>FY 19-20</t>
  </si>
  <si>
    <t>FY 20-21</t>
  </si>
  <si>
    <t>WORKFORCE</t>
  </si>
  <si>
    <t>MALE</t>
  </si>
  <si>
    <t>FEMALE</t>
  </si>
  <si>
    <t>TOTAL</t>
  </si>
  <si>
    <t>Number</t>
  </si>
  <si>
    <t>Contract Employees</t>
  </si>
  <si>
    <t>New Hires</t>
  </si>
  <si>
    <t>New Hire Rate</t>
  </si>
  <si>
    <t>Percentage</t>
  </si>
  <si>
    <t>New Hires (Age-wise split)</t>
  </si>
  <si>
    <t>Employee Turnover Rate</t>
  </si>
  <si>
    <t>Man hours</t>
  </si>
  <si>
    <t xml:space="preserve">Contract Employees </t>
  </si>
  <si>
    <t>FY21-22</t>
  </si>
  <si>
    <t>HEALTH &amp; SAFETY  INDICATORS*</t>
  </si>
  <si>
    <t>FATALITIES</t>
  </si>
  <si>
    <t>Full-time Employees</t>
  </si>
  <si>
    <t>LOST TIME INJURY FREQUENCY RATE</t>
  </si>
  <si>
    <t>Numbers per million hours worked</t>
  </si>
  <si>
    <t>Overall HZL</t>
  </si>
  <si>
    <t>TOTAL RECORDABLE INJURY FREQUENCY RATE</t>
  </si>
  <si>
    <t>OCCUPATIONAL DISEASE RATE</t>
  </si>
  <si>
    <t>PROCESS INCIDENTS</t>
  </si>
  <si>
    <t>Numbers</t>
  </si>
  <si>
    <t xml:space="preserve">* As per ICMM Guidelines </t>
  </si>
  <si>
    <t>LEADING INDICATORS</t>
  </si>
  <si>
    <t>Near Miss</t>
  </si>
  <si>
    <t>Unsafe Acts</t>
  </si>
  <si>
    <t>Unsafe Conditions</t>
  </si>
  <si>
    <t>FY 21-22</t>
  </si>
  <si>
    <t>MATERIALS USED</t>
  </si>
  <si>
    <t>MINES</t>
  </si>
  <si>
    <t>SMELTERS</t>
  </si>
  <si>
    <t>Raw Material</t>
  </si>
  <si>
    <t>Million MT</t>
  </si>
  <si>
    <t>Semi-manufactured goods or parts</t>
  </si>
  <si>
    <t>Associated Process Materials</t>
  </si>
  <si>
    <t>Packing Material</t>
  </si>
  <si>
    <t>MT</t>
  </si>
  <si>
    <t>ENERGY CONSUMPTION</t>
  </si>
  <si>
    <t>Direct Energy</t>
  </si>
  <si>
    <t>Million GJ</t>
  </si>
  <si>
    <t>Indirect Energy</t>
  </si>
  <si>
    <t>Renewal energy (Solar energy)</t>
  </si>
  <si>
    <t>Renewal energy (WHRB)</t>
  </si>
  <si>
    <t>TOTAL ENERGY CONSUMPTION</t>
  </si>
  <si>
    <t>Fossil fuels purchased and consumed</t>
  </si>
  <si>
    <t>Million mwh</t>
  </si>
  <si>
    <t>Electricity purchased</t>
  </si>
  <si>
    <t>Total renewable energy purchased or generated</t>
  </si>
  <si>
    <t>Total non-renewable energy sold</t>
  </si>
  <si>
    <t>Total costs of energy consumption</t>
  </si>
  <si>
    <t>INR crores</t>
  </si>
  <si>
    <t>WATER WITHDRAWL</t>
  </si>
  <si>
    <t>Ground water</t>
  </si>
  <si>
    <t>Million m3</t>
  </si>
  <si>
    <t>Surface water</t>
  </si>
  <si>
    <t>Rainwater</t>
  </si>
  <si>
    <t>Waste water from another organization</t>
  </si>
  <si>
    <t>Municipal water supplies or other water utilities</t>
  </si>
  <si>
    <t>Total net fresh water consumption</t>
  </si>
  <si>
    <t>Water Recycled</t>
  </si>
  <si>
    <t>AIR EMISSIONS</t>
  </si>
  <si>
    <t>PM Emission from stacks</t>
  </si>
  <si>
    <t>SOx Emission from stacks</t>
  </si>
  <si>
    <t>GHG EMISSION*</t>
  </si>
  <si>
    <t>Scope I Emission</t>
  </si>
  <si>
    <t>Million MT CO2 e</t>
  </si>
  <si>
    <t>Furnace oil (FO)</t>
  </si>
  <si>
    <t>High Speed Diesel (HSD)</t>
  </si>
  <si>
    <t>Propane</t>
  </si>
  <si>
    <t>Liquified Petroleum Gas (LPG)</t>
  </si>
  <si>
    <t>Coal</t>
  </si>
  <si>
    <t>Coke</t>
  </si>
  <si>
    <t>Pyrolysis Oil</t>
  </si>
  <si>
    <t>LSHS</t>
  </si>
  <si>
    <t>PNG</t>
  </si>
  <si>
    <t>Scope II Emission</t>
  </si>
  <si>
    <t>Scope III Emission</t>
  </si>
  <si>
    <t>WASTE GENERATION</t>
  </si>
  <si>
    <t>Senior Management</t>
  </si>
  <si>
    <t xml:space="preserve">Middle Management </t>
  </si>
  <si>
    <t>Junior Management</t>
  </si>
  <si>
    <t>Total</t>
  </si>
  <si>
    <t>Share in total workforce</t>
  </si>
  <si>
    <t>Workforce Breakdown: Ethnicity/Nationality</t>
  </si>
  <si>
    <t>HIRING</t>
  </si>
  <si>
    <t>TRAINING &amp; DEVELOPMENT</t>
  </si>
  <si>
    <t>Mineral Waste</t>
  </si>
  <si>
    <t>Mineral waste generated – Waste rock</t>
  </si>
  <si>
    <t>Mineral waste generated - Tailings</t>
  </si>
  <si>
    <t>Total mineral waste disposed</t>
  </si>
  <si>
    <t>NOx Emission from stacks</t>
  </si>
  <si>
    <t>Total hazardous waste recycled/reused</t>
  </si>
  <si>
    <t>Total hazardous waste disposed</t>
  </si>
  <si>
    <t xml:space="preserve"> Hazardous waste incinerated with energy recovery</t>
  </si>
  <si>
    <t xml:space="preserve"> Hazardous waste incinerated without energy recovery</t>
  </si>
  <si>
    <t xml:space="preserve"> Hazardous waste with unknown disposal method </t>
  </si>
  <si>
    <t>Fuel &amp; energy-related activities (Not included in Scope 1 &amp; 2)</t>
  </si>
  <si>
    <t>Purchased goods &amp; services (Upstream)</t>
  </si>
  <si>
    <t>Training Hours</t>
  </si>
  <si>
    <t>Non-management</t>
  </si>
  <si>
    <t>Mineral waste repurposed/reused</t>
  </si>
  <si>
    <t>LABOUR PRACTICE INDICATORS</t>
  </si>
  <si>
    <t>Total fresh water withdrawn</t>
  </si>
  <si>
    <t>&lt; 30 Yrs</t>
  </si>
  <si>
    <t>30 - 50 Yrs</t>
  </si>
  <si>
    <t>&gt; 50 Yrs</t>
  </si>
  <si>
    <t>zinc</t>
  </si>
  <si>
    <t>Lead</t>
  </si>
  <si>
    <t>Silver</t>
  </si>
  <si>
    <t>Million MWh</t>
  </si>
  <si>
    <t xml:space="preserve">Total Finished Metal Production </t>
  </si>
  <si>
    <t>Waste generated in operations (Composting, Incinerating, etc.)*</t>
  </si>
  <si>
    <t xml:space="preserve">* Change in methodology 21-22 - Methane emission from generated waste is not significant , hence no GHG emissions are considered from our generated waste </t>
  </si>
  <si>
    <t xml:space="preserve">Total waste recycled/ reused </t>
  </si>
  <si>
    <t xml:space="preserve">Total waste generated </t>
  </si>
  <si>
    <t xml:space="preserve">Nepal </t>
  </si>
  <si>
    <t>Canada</t>
  </si>
  <si>
    <t>Australia</t>
  </si>
  <si>
    <t>No.</t>
  </si>
  <si>
    <t>India</t>
  </si>
  <si>
    <t>-</t>
  </si>
  <si>
    <t>PROCESS INCIDENTS#</t>
  </si>
  <si>
    <t xml:space="preserve">#-Change in methodology of reporting - earlier we were reporting all incidents , as per revised Incident management Procedure, incidents having more than 130 scores are being considered as serious process incidents (SPI) </t>
  </si>
  <si>
    <t>Hazardous waste landfilled</t>
  </si>
  <si>
    <t>Total waste disposed</t>
  </si>
  <si>
    <t>Upstream transportation and distribution</t>
  </si>
  <si>
    <t>Business travel</t>
  </si>
  <si>
    <t>Employee commuting</t>
  </si>
  <si>
    <t>Upstream leased</t>
  </si>
  <si>
    <t>Downstream transportation and distribution</t>
  </si>
  <si>
    <t>End of life treatment of sold products</t>
  </si>
  <si>
    <t>processing of sold goods</t>
  </si>
  <si>
    <t>Total Non-hazardous waste recycled/reused</t>
  </si>
  <si>
    <t>Total Non-hazardous waste disposed</t>
  </si>
  <si>
    <r>
      <t xml:space="preserve">Total non-renewable energy consumption
</t>
    </r>
    <r>
      <rPr>
        <sz val="12"/>
        <rFont val="Book Antiqua"/>
        <family val="1"/>
      </rPr>
      <t>*Calculated according to the thermal power generation from our CPPs</t>
    </r>
  </si>
  <si>
    <t xml:space="preserve">Hazardous Waste Generated </t>
  </si>
  <si>
    <t>Non-Hazardous Waste Generated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</si>
</sst>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0.000"/>
    <numFmt numFmtId="166" formatCode="0.0000"/>
    <numFmt numFmtId="167" formatCode="_(* #,##0_);_(* \(#,##0\);_(* &quot;-&quot;??_);_(@_)"/>
    <numFmt numFmtId="168" formatCode="0.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Book Antiqua"/>
      <family val="1"/>
    </font>
    <font>
      <sz val="11"/>
      <color theme="0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2"/>
      <name val="Book Antiqua"/>
      <family val="1"/>
    </font>
    <font>
      <sz val="12"/>
      <color theme="1"/>
      <name val="Book Antiqua"/>
      <family val="1"/>
    </font>
    <font>
      <b/>
      <sz val="12"/>
      <color theme="0"/>
      <name val="Book Antiqua"/>
      <family val="1"/>
    </font>
    <font>
      <sz val="8"/>
      <name val="Calibri"/>
      <family val="2"/>
      <scheme val="minor"/>
    </font>
    <font>
      <sz val="12"/>
      <color rgb="FF000000"/>
      <name val="Book Antiqua"/>
      <family val="1"/>
    </font>
    <font>
      <sz val="12"/>
      <color rgb="FF333333"/>
      <name val="Book Antiqua"/>
      <family val="1"/>
    </font>
    <font>
      <sz val="12"/>
      <color theme="0"/>
      <name val="Book Antiqua"/>
      <family val="1"/>
    </font>
    <font>
      <i/>
      <sz val="11"/>
      <color theme="1"/>
      <name val="Book Antiqua"/>
      <family val="1"/>
    </font>
    <font>
      <sz val="12"/>
      <color theme="1"/>
      <name val="Calibri"/>
      <family val="2"/>
      <scheme val="minor"/>
    </font>
    <font>
      <sz val="12"/>
      <color rgb="FFFF0000"/>
      <name val="Book Antiqua"/>
      <family val="1"/>
    </font>
    <font>
      <sz val="10"/>
      <name val="Arial"/>
      <family val="2"/>
    </font>
    <font>
      <sz val="12"/>
      <color indexed="8"/>
      <name val="Book Antiqua"/>
      <family val="1"/>
    </font>
    <font>
      <sz val="12"/>
      <name val="Book Antiqua"/>
      <family val="1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6" fillId="0" borderId="0"/>
  </cellStyleXfs>
  <cellXfs count="199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5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7" fillId="0" borderId="0" xfId="0" applyFont="1"/>
    <xf numFmtId="0" fontId="5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5" borderId="1" xfId="0" applyFont="1" applyFill="1" applyBorder="1" applyAlignment="1">
      <alignment horizontal="center"/>
    </xf>
    <xf numFmtId="10" fontId="7" fillId="5" borderId="1" xfId="1" applyNumberFormat="1" applyFont="1" applyFill="1" applyBorder="1" applyAlignment="1">
      <alignment horizontal="center"/>
    </xf>
    <xf numFmtId="10" fontId="7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0" fontId="7" fillId="5" borderId="1" xfId="0" applyNumberFormat="1" applyFont="1" applyFill="1" applyBorder="1" applyAlignment="1">
      <alignment horizontal="center"/>
    </xf>
    <xf numFmtId="1" fontId="7" fillId="5" borderId="1" xfId="0" applyNumberFormat="1" applyFont="1" applyFill="1" applyBorder="1" applyAlignment="1">
      <alignment horizontal="center"/>
    </xf>
    <xf numFmtId="0" fontId="0" fillId="5" borderId="1" xfId="0" applyFill="1" applyBorder="1"/>
    <xf numFmtId="0" fontId="7" fillId="5" borderId="1" xfId="0" applyFont="1" applyFill="1" applyBorder="1"/>
    <xf numFmtId="0" fontId="5" fillId="3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2" fontId="7" fillId="5" borderId="1" xfId="0" applyNumberFormat="1" applyFont="1" applyFill="1" applyBorder="1" applyAlignment="1">
      <alignment horizontal="center" vertical="top"/>
    </xf>
    <xf numFmtId="1" fontId="7" fillId="0" borderId="1" xfId="0" applyNumberFormat="1" applyFont="1" applyBorder="1" applyAlignment="1">
      <alignment horizontal="center" vertical="top"/>
    </xf>
    <xf numFmtId="1" fontId="7" fillId="5" borderId="1" xfId="0" applyNumberFormat="1" applyFont="1" applyFill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/>
    </xf>
    <xf numFmtId="165" fontId="7" fillId="5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2" fontId="7" fillId="5" borderId="1" xfId="0" applyNumberFormat="1" applyFont="1" applyFill="1" applyBorder="1" applyAlignment="1">
      <alignment vertical="top"/>
    </xf>
    <xf numFmtId="165" fontId="7" fillId="5" borderId="1" xfId="0" applyNumberFormat="1" applyFont="1" applyFill="1" applyBorder="1" applyAlignment="1">
      <alignment vertical="top"/>
    </xf>
    <xf numFmtId="1" fontId="7" fillId="5" borderId="1" xfId="0" applyNumberFormat="1" applyFont="1" applyFill="1" applyBorder="1" applyAlignment="1">
      <alignment vertical="top"/>
    </xf>
    <xf numFmtId="2" fontId="7" fillId="5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2" fontId="7" fillId="5" borderId="1" xfId="0" applyNumberFormat="1" applyFont="1" applyFill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right" vertical="top" wrapText="1"/>
    </xf>
    <xf numFmtId="165" fontId="7" fillId="5" borderId="1" xfId="0" applyNumberFormat="1" applyFont="1" applyFill="1" applyBorder="1" applyAlignment="1">
      <alignment vertical="top" wrapText="1"/>
    </xf>
    <xf numFmtId="165" fontId="7" fillId="0" borderId="1" xfId="0" applyNumberFormat="1" applyFont="1" applyBorder="1" applyAlignment="1">
      <alignment vertical="top" wrapText="1"/>
    </xf>
    <xf numFmtId="2" fontId="7" fillId="5" borderId="1" xfId="0" applyNumberFormat="1" applyFont="1" applyFill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12" fillId="2" borderId="0" xfId="0" applyFont="1" applyFill="1" applyAlignment="1">
      <alignment vertical="center"/>
    </xf>
    <xf numFmtId="0" fontId="7" fillId="3" borderId="1" xfId="0" applyFont="1" applyFill="1" applyBorder="1"/>
    <xf numFmtId="0" fontId="7" fillId="0" borderId="0" xfId="0" applyFont="1" applyFill="1"/>
    <xf numFmtId="0" fontId="5" fillId="3" borderId="1" xfId="0" applyFont="1" applyFill="1" applyBorder="1" applyAlignment="1">
      <alignment horizontal="center"/>
    </xf>
    <xf numFmtId="0" fontId="5" fillId="7" borderId="1" xfId="0" applyFont="1" applyFill="1" applyBorder="1"/>
    <xf numFmtId="0" fontId="11" fillId="0" borderId="1" xfId="0" applyFont="1" applyBorder="1"/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 indent="1"/>
    </xf>
    <xf numFmtId="0" fontId="7" fillId="0" borderId="0" xfId="0" applyFont="1" applyBorder="1"/>
    <xf numFmtId="0" fontId="7" fillId="6" borderId="1" xfId="0" applyFont="1" applyFill="1" applyBorder="1"/>
    <xf numFmtId="0" fontId="0" fillId="2" borderId="0" xfId="0" applyFill="1"/>
    <xf numFmtId="0" fontId="7" fillId="2" borderId="0" xfId="0" applyFont="1" applyFill="1"/>
    <xf numFmtId="0" fontId="5" fillId="7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10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vertical="top" wrapText="1"/>
    </xf>
    <xf numFmtId="0" fontId="5" fillId="3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vertical="center" wrapText="1"/>
    </xf>
    <xf numFmtId="0" fontId="7" fillId="8" borderId="0" xfId="0" applyFont="1" applyFill="1"/>
    <xf numFmtId="9" fontId="7" fillId="0" borderId="1" xfId="0" applyNumberFormat="1" applyFont="1" applyBorder="1"/>
    <xf numFmtId="0" fontId="7" fillId="0" borderId="1" xfId="0" applyFont="1" applyFill="1" applyBorder="1" applyAlignment="1">
      <alignment horizontal="right"/>
    </xf>
    <xf numFmtId="0" fontId="7" fillId="0" borderId="0" xfId="0" applyFont="1" applyBorder="1" applyAlignment="1">
      <alignment wrapText="1"/>
    </xf>
    <xf numFmtId="167" fontId="14" fillId="4" borderId="1" xfId="2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/>
    <xf numFmtId="2" fontId="7" fillId="0" borderId="1" xfId="0" applyNumberFormat="1" applyFont="1" applyBorder="1"/>
    <xf numFmtId="2" fontId="7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top" wrapText="1"/>
    </xf>
    <xf numFmtId="166" fontId="7" fillId="5" borderId="1" xfId="0" applyNumberFormat="1" applyFont="1" applyFill="1" applyBorder="1" applyAlignment="1">
      <alignment horizontal="center" vertical="top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9" fontId="7" fillId="5" borderId="1" xfId="0" applyNumberFormat="1" applyFont="1" applyFill="1" applyBorder="1" applyAlignment="1">
      <alignment horizontal="center"/>
    </xf>
    <xf numFmtId="10" fontId="7" fillId="4" borderId="1" xfId="1" applyNumberFormat="1" applyFont="1" applyFill="1" applyBorder="1"/>
    <xf numFmtId="0" fontId="7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1" fontId="7" fillId="0" borderId="0" xfId="0" applyNumberFormat="1" applyFont="1" applyAlignment="1">
      <alignment horizontal="center" vertical="top"/>
    </xf>
    <xf numFmtId="2" fontId="7" fillId="0" borderId="0" xfId="0" applyNumberFormat="1" applyFont="1"/>
    <xf numFmtId="2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7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top"/>
    </xf>
    <xf numFmtId="0" fontId="7" fillId="0" borderId="0" xfId="0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7" fillId="5" borderId="1" xfId="0" applyNumberFormat="1" applyFont="1" applyFill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1" fontId="7" fillId="5" borderId="1" xfId="0" applyNumberFormat="1" applyFont="1" applyFill="1" applyBorder="1" applyAlignment="1">
      <alignment vertical="center" wrapText="1"/>
    </xf>
    <xf numFmtId="1" fontId="7" fillId="5" borderId="1" xfId="0" applyNumberFormat="1" applyFont="1" applyFill="1" applyBorder="1" applyAlignment="1">
      <alignment vertical="center"/>
    </xf>
    <xf numFmtId="166" fontId="7" fillId="0" borderId="1" xfId="0" applyNumberFormat="1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2" fontId="18" fillId="5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165" fontId="7" fillId="9" borderId="1" xfId="0" applyNumberFormat="1" applyFont="1" applyFill="1" applyBorder="1" applyAlignment="1">
      <alignment horizontal="center" vertical="center"/>
    </xf>
    <xf numFmtId="165" fontId="7" fillId="9" borderId="1" xfId="0" applyNumberFormat="1" applyFont="1" applyFill="1" applyBorder="1" applyAlignment="1">
      <alignment horizontal="center"/>
    </xf>
    <xf numFmtId="2" fontId="18" fillId="0" borderId="1" xfId="0" applyNumberFormat="1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/>
    </xf>
    <xf numFmtId="2" fontId="18" fillId="0" borderId="1" xfId="2" applyNumberFormat="1" applyFont="1" applyBorder="1" applyAlignment="1">
      <alignment horizontal="center" vertical="center" wrapText="1"/>
    </xf>
    <xf numFmtId="2" fontId="18" fillId="0" borderId="1" xfId="4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2" fontId="17" fillId="0" borderId="1" xfId="2" applyNumberFormat="1" applyFont="1" applyFill="1" applyBorder="1" applyAlignment="1">
      <alignment horizontal="center" vertical="center" wrapText="1"/>
    </xf>
    <xf numFmtId="2" fontId="18" fillId="0" borderId="1" xfId="4" applyNumberFormat="1" applyFont="1" applyFill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/>
    </xf>
    <xf numFmtId="2" fontId="18" fillId="5" borderId="1" xfId="0" applyNumberFormat="1" applyFont="1" applyFill="1" applyBorder="1" applyAlignment="1">
      <alignment horizontal="center"/>
    </xf>
    <xf numFmtId="165" fontId="7" fillId="0" borderId="0" xfId="0" applyNumberFormat="1" applyFont="1"/>
    <xf numFmtId="165" fontId="18" fillId="9" borderId="1" xfId="0" applyNumberFormat="1" applyFont="1" applyFill="1" applyBorder="1" applyAlignment="1">
      <alignment horizontal="center" vertical="center"/>
    </xf>
    <xf numFmtId="165" fontId="18" fillId="9" borderId="1" xfId="0" applyNumberFormat="1" applyFont="1" applyFill="1" applyBorder="1" applyAlignment="1">
      <alignment horizontal="center"/>
    </xf>
    <xf numFmtId="2" fontId="18" fillId="0" borderId="1" xfId="0" applyNumberFormat="1" applyFont="1" applyFill="1" applyBorder="1" applyAlignment="1">
      <alignment horizontal="center"/>
    </xf>
    <xf numFmtId="2" fontId="18" fillId="0" borderId="1" xfId="0" applyNumberFormat="1" applyFont="1" applyFill="1" applyBorder="1" applyAlignment="1">
      <alignment horizontal="center" vertical="top"/>
    </xf>
    <xf numFmtId="2" fontId="18" fillId="5" borderId="1" xfId="0" applyNumberFormat="1" applyFont="1" applyFill="1" applyBorder="1" applyAlignment="1">
      <alignment horizontal="center" vertical="top"/>
    </xf>
    <xf numFmtId="0" fontId="18" fillId="0" borderId="1" xfId="0" applyFont="1" applyBorder="1" applyAlignment="1">
      <alignment horizontal="right"/>
    </xf>
    <xf numFmtId="0" fontId="18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wrapText="1"/>
    </xf>
    <xf numFmtId="165" fontId="18" fillId="5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168" fontId="7" fillId="0" borderId="0" xfId="0" applyNumberFormat="1" applyFont="1"/>
    <xf numFmtId="1" fontId="7" fillId="0" borderId="0" xfId="0" applyNumberFormat="1" applyFont="1"/>
    <xf numFmtId="0" fontId="5" fillId="0" borderId="0" xfId="0" applyFont="1" applyFill="1" applyBorder="1" applyAlignment="1">
      <alignment vertical="top" wrapText="1"/>
    </xf>
    <xf numFmtId="2" fontId="7" fillId="0" borderId="0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 vertical="top"/>
    </xf>
    <xf numFmtId="2" fontId="7" fillId="7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2" fontId="7" fillId="0" borderId="1" xfId="0" applyNumberFormat="1" applyFont="1" applyFill="1" applyBorder="1" applyAlignment="1">
      <alignment vertical="top" wrapText="1"/>
    </xf>
    <xf numFmtId="165" fontId="7" fillId="0" borderId="1" xfId="0" applyNumberFormat="1" applyFont="1" applyFill="1" applyBorder="1" applyAlignment="1">
      <alignment vertical="top" wrapText="1"/>
    </xf>
    <xf numFmtId="168" fontId="7" fillId="0" borderId="1" xfId="0" applyNumberFormat="1" applyFont="1" applyFill="1" applyBorder="1" applyAlignment="1">
      <alignment vertical="top" wrapText="1"/>
    </xf>
    <xf numFmtId="166" fontId="7" fillId="0" borderId="1" xfId="0" applyNumberFormat="1" applyFont="1" applyFill="1" applyBorder="1" applyAlignment="1">
      <alignment vertical="top" wrapText="1"/>
    </xf>
    <xf numFmtId="2" fontId="7" fillId="9" borderId="1" xfId="0" applyNumberFormat="1" applyFont="1" applyFill="1" applyBorder="1" applyAlignment="1">
      <alignment vertical="top" wrapText="1"/>
    </xf>
    <xf numFmtId="0" fontId="7" fillId="9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</cellXfs>
  <cellStyles count="5">
    <cellStyle name="Comma" xfId="2" builtinId="3"/>
    <cellStyle name="Normal" xfId="0" builtinId="0"/>
    <cellStyle name="Normal 5 20" xfId="3" xr:uid="{00000000-0005-0000-0000-000002000000}"/>
    <cellStyle name="Normal_safety data of Feb -07 for MIS" xfId="4" xr:uid="{00000000-0005-0000-0000-000003000000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1347108</xdr:colOff>
      <xdr:row>1</xdr:row>
      <xdr:rowOff>95251</xdr:rowOff>
    </xdr:from>
    <xdr:to>
      <xdr:col>4</xdr:col>
      <xdr:colOff>309337</xdr:colOff>
      <xdr:row>5</xdr:row>
      <xdr:rowOff>115643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329244-5598-430C-9F47-B3634A84C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5358" y="463551"/>
          <a:ext cx="1006928" cy="756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238745</xdr:colOff>
      <xdr:row>0</xdr:row>
      <xdr:rowOff>106795</xdr:rowOff>
    </xdr:from>
    <xdr:to>
      <xdr:col>8</xdr:col>
      <xdr:colOff>1286052</xdr:colOff>
      <xdr:row>4</xdr:row>
      <xdr:rowOff>142135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40097E-CCDE-4515-8725-37364043A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3295" y="1091045"/>
          <a:ext cx="1106796" cy="7385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538982</xdr:colOff>
      <xdr:row>0</xdr:row>
      <xdr:rowOff>0</xdr:rowOff>
    </xdr:from>
    <xdr:to>
      <xdr:col>9</xdr:col>
      <xdr:colOff>621013</xdr:colOff>
      <xdr:row>4</xdr:row>
      <xdr:rowOff>108675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E1FC4B-D441-415D-A3B2-0A32984A9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4482" y="0"/>
          <a:ext cx="1208362" cy="908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1631621</xdr:colOff>
      <xdr:row>1</xdr:row>
      <xdr:rowOff>181842</xdr:rowOff>
    </xdr:from>
    <xdr:to>
      <xdr:col>3</xdr:col>
      <xdr:colOff>2634921</xdr:colOff>
      <xdr:row>5</xdr:row>
      <xdr:rowOff>158197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5F4776-DABC-4DC8-BB68-952FC1227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9871" y="734292"/>
          <a:ext cx="1006928" cy="755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7:J27"/>
  <sheetViews>
    <sheetView showGridLines="0" topLeftCell="A4" zoomScale="91" zoomScaleNormal="91" workbookViewId="0">
      <selection activeCell="C37" sqref="C37"/>
    </sheetView>
  </sheetViews>
  <sheetFormatPr baseColWidth="10" defaultColWidth="8.83203125" defaultRowHeight="15" x14ac:dyDescent="0.2"/>
  <cols>
    <col min="3" max="3" width="56.6640625" customWidth="1"/>
    <col min="4" max="4" width="29.33203125" customWidth="1"/>
    <col min="5" max="5" width="17.6640625" customWidth="1"/>
    <col min="6" max="6" width="13.1640625" customWidth="1"/>
    <col min="7" max="7" width="12.6640625" customWidth="1"/>
    <col min="8" max="8" width="11.5" customWidth="1"/>
    <col min="9" max="9" width="13.5" customWidth="1"/>
  </cols>
  <sheetData>
    <row r="7" spans="3:10" x14ac:dyDescent="0.2">
      <c r="C7" s="1" t="s">
        <v>0</v>
      </c>
      <c r="D7" s="2"/>
      <c r="E7" s="2"/>
      <c r="F7" s="2"/>
      <c r="G7" s="2"/>
      <c r="H7" s="2"/>
      <c r="I7" s="2"/>
      <c r="J7" s="84"/>
    </row>
    <row r="8" spans="3:10" x14ac:dyDescent="0.2">
      <c r="C8" s="3"/>
      <c r="D8" s="3"/>
      <c r="E8" s="3"/>
      <c r="F8" s="3"/>
      <c r="G8" s="3"/>
      <c r="H8" s="3"/>
      <c r="I8" s="3"/>
    </row>
    <row r="9" spans="3:10" ht="16" x14ac:dyDescent="0.2">
      <c r="C9" s="4"/>
      <c r="D9" s="5" t="s">
        <v>1</v>
      </c>
      <c r="E9" s="4" t="s">
        <v>2</v>
      </c>
      <c r="F9" s="4" t="s">
        <v>3</v>
      </c>
      <c r="G9" s="4" t="s">
        <v>4</v>
      </c>
      <c r="H9" s="6" t="s">
        <v>5</v>
      </c>
      <c r="I9" s="6" t="s">
        <v>6</v>
      </c>
      <c r="J9" s="6" t="s">
        <v>42</v>
      </c>
    </row>
    <row r="10" spans="3:10" ht="16" x14ac:dyDescent="0.2">
      <c r="C10" s="7" t="s">
        <v>7</v>
      </c>
      <c r="D10" s="8"/>
      <c r="E10" s="9"/>
      <c r="F10" s="9"/>
      <c r="G10" s="9"/>
      <c r="H10" s="9"/>
      <c r="I10" s="34"/>
      <c r="J10" s="33"/>
    </row>
    <row r="11" spans="3:10" ht="26" customHeight="1" x14ac:dyDescent="0.2">
      <c r="C11" s="10" t="s">
        <v>8</v>
      </c>
      <c r="D11" s="11" t="s">
        <v>9</v>
      </c>
      <c r="E11" s="11">
        <v>18798</v>
      </c>
      <c r="F11" s="11">
        <v>22082</v>
      </c>
      <c r="G11" s="11">
        <v>21118</v>
      </c>
      <c r="H11" s="12">
        <v>18560.71</v>
      </c>
      <c r="I11" s="12">
        <v>22629</v>
      </c>
      <c r="J11" s="12">
        <v>29440</v>
      </c>
    </row>
    <row r="12" spans="3:10" ht="16" x14ac:dyDescent="0.2">
      <c r="C12" s="21" t="s">
        <v>10</v>
      </c>
      <c r="D12" s="11" t="s">
        <v>9</v>
      </c>
      <c r="E12" s="11">
        <v>2474</v>
      </c>
      <c r="F12" s="11">
        <v>1716</v>
      </c>
      <c r="G12" s="14">
        <v>1782</v>
      </c>
      <c r="H12" s="14">
        <v>1933.72</v>
      </c>
      <c r="I12" s="14">
        <v>1819</v>
      </c>
      <c r="J12" s="12">
        <v>1216</v>
      </c>
    </row>
    <row r="13" spans="3:10" ht="16" x14ac:dyDescent="0.2">
      <c r="C13" s="15" t="s">
        <v>11</v>
      </c>
      <c r="D13" s="11" t="s">
        <v>9</v>
      </c>
      <c r="E13" s="11">
        <f>SUM(E11:E12)</f>
        <v>21272</v>
      </c>
      <c r="F13" s="11">
        <v>23798</v>
      </c>
      <c r="G13" s="14">
        <v>22900</v>
      </c>
      <c r="H13" s="14">
        <f>SUM(H11:H12)</f>
        <v>20494.43</v>
      </c>
      <c r="I13" s="14">
        <v>24448</v>
      </c>
      <c r="J13" s="12">
        <v>30656</v>
      </c>
    </row>
    <row r="14" spans="3:10" ht="16" x14ac:dyDescent="0.2">
      <c r="C14" s="7" t="s">
        <v>12</v>
      </c>
      <c r="D14" s="8"/>
      <c r="E14" s="8"/>
      <c r="F14" s="8"/>
      <c r="G14" s="8"/>
      <c r="H14" s="8"/>
      <c r="I14" s="27"/>
      <c r="J14" s="33"/>
    </row>
    <row r="15" spans="3:10" ht="16" x14ac:dyDescent="0.2">
      <c r="C15" s="13" t="s">
        <v>13</v>
      </c>
      <c r="D15" s="11" t="s">
        <v>9</v>
      </c>
      <c r="E15" s="11">
        <v>722</v>
      </c>
      <c r="F15" s="12">
        <v>776.05</v>
      </c>
      <c r="G15" s="12">
        <v>905.17</v>
      </c>
      <c r="H15" s="12">
        <v>688.77</v>
      </c>
      <c r="I15" s="12">
        <v>760</v>
      </c>
      <c r="J15" s="12">
        <v>717</v>
      </c>
    </row>
    <row r="16" spans="3:10" ht="16" x14ac:dyDescent="0.2">
      <c r="C16" s="13" t="s">
        <v>14</v>
      </c>
      <c r="D16" s="11" t="s">
        <v>9</v>
      </c>
      <c r="E16" s="16">
        <v>6763</v>
      </c>
      <c r="F16" s="12">
        <v>6296.95</v>
      </c>
      <c r="G16" s="12">
        <v>6785.63</v>
      </c>
      <c r="H16" s="12">
        <v>6540.58</v>
      </c>
      <c r="I16" s="12">
        <v>7224</v>
      </c>
      <c r="J16" s="12">
        <v>8639</v>
      </c>
    </row>
    <row r="17" spans="3:10" ht="16" x14ac:dyDescent="0.2">
      <c r="C17" s="13" t="s">
        <v>15</v>
      </c>
      <c r="D17" s="11" t="s">
        <v>9</v>
      </c>
      <c r="E17" s="16">
        <v>12624</v>
      </c>
      <c r="F17" s="12">
        <v>3627</v>
      </c>
      <c r="G17" s="12">
        <v>8563.6380000000008</v>
      </c>
      <c r="H17" s="12">
        <v>111.51</v>
      </c>
      <c r="I17" s="12">
        <v>386</v>
      </c>
      <c r="J17" s="12">
        <v>290</v>
      </c>
    </row>
    <row r="18" spans="3:10" ht="16" x14ac:dyDescent="0.2">
      <c r="C18" s="13" t="s">
        <v>16</v>
      </c>
      <c r="D18" s="11" t="s">
        <v>9</v>
      </c>
      <c r="E18" s="11">
        <v>6250</v>
      </c>
      <c r="F18" s="12">
        <v>5982.15</v>
      </c>
      <c r="G18" s="12">
        <v>6585.47</v>
      </c>
      <c r="H18" s="12">
        <v>3780.54</v>
      </c>
      <c r="I18" s="12">
        <v>4586</v>
      </c>
      <c r="J18" s="12">
        <v>6112</v>
      </c>
    </row>
    <row r="19" spans="3:10" ht="16" x14ac:dyDescent="0.2">
      <c r="C19" s="13" t="s">
        <v>17</v>
      </c>
      <c r="D19" s="11" t="s">
        <v>9</v>
      </c>
      <c r="E19" s="11">
        <v>49</v>
      </c>
      <c r="F19" s="12">
        <v>92</v>
      </c>
      <c r="G19" s="12">
        <v>130.19999999999999</v>
      </c>
      <c r="H19" s="12">
        <v>131.65</v>
      </c>
      <c r="I19" s="12">
        <v>214</v>
      </c>
      <c r="J19" s="12">
        <v>191</v>
      </c>
    </row>
    <row r="20" spans="3:10" ht="16" x14ac:dyDescent="0.2">
      <c r="C20" s="15" t="s">
        <v>18</v>
      </c>
      <c r="D20" s="11" t="s">
        <v>9</v>
      </c>
      <c r="E20" s="11">
        <f>SUM(E15:E19)</f>
        <v>26408</v>
      </c>
      <c r="F20" s="12">
        <v>16774.150000000001</v>
      </c>
      <c r="G20" s="12">
        <v>22970.108000000004</v>
      </c>
      <c r="H20" s="12">
        <f>SUM(H15:H19)</f>
        <v>11253.050000000001</v>
      </c>
      <c r="I20" s="12">
        <v>13170</v>
      </c>
      <c r="J20" s="12">
        <v>15949</v>
      </c>
    </row>
    <row r="21" spans="3:10" ht="16" x14ac:dyDescent="0.2">
      <c r="C21" s="15" t="s">
        <v>19</v>
      </c>
      <c r="D21" s="11" t="s">
        <v>9</v>
      </c>
      <c r="E21" s="16">
        <v>-5136</v>
      </c>
      <c r="F21" s="12">
        <v>7023.8499999999985</v>
      </c>
      <c r="G21" s="12">
        <v>-70.108000000003813</v>
      </c>
      <c r="H21" s="12">
        <f>H13-H20</f>
        <v>9241.3799999999992</v>
      </c>
      <c r="I21" s="12">
        <v>11278</v>
      </c>
      <c r="J21" s="12">
        <v>14707</v>
      </c>
    </row>
    <row r="22" spans="3:10" ht="16" x14ac:dyDescent="0.2">
      <c r="C22" s="17" t="s">
        <v>20</v>
      </c>
      <c r="D22" s="11" t="s">
        <v>9</v>
      </c>
      <c r="E22" s="16">
        <v>12213</v>
      </c>
      <c r="F22" s="12">
        <v>14023</v>
      </c>
      <c r="G22" s="12">
        <v>12451.556066539</v>
      </c>
      <c r="H22" s="12">
        <v>10780.550000000001</v>
      </c>
      <c r="I22" s="12">
        <v>13491</v>
      </c>
      <c r="J22" s="12">
        <v>17307</v>
      </c>
    </row>
    <row r="23" spans="3:10" ht="16" x14ac:dyDescent="0.2">
      <c r="C23" s="17" t="s">
        <v>21</v>
      </c>
      <c r="D23" s="11" t="s">
        <v>9</v>
      </c>
      <c r="E23" s="16">
        <v>10200</v>
      </c>
      <c r="F23" s="12">
        <v>12497</v>
      </c>
      <c r="G23" s="12">
        <v>10455.556066539</v>
      </c>
      <c r="H23" s="12">
        <v>8389.5500000000011</v>
      </c>
      <c r="I23" s="12">
        <v>10574</v>
      </c>
      <c r="J23" s="12">
        <v>14100</v>
      </c>
    </row>
    <row r="24" spans="3:10" ht="16" x14ac:dyDescent="0.2">
      <c r="C24" s="17" t="s">
        <v>22</v>
      </c>
      <c r="D24" s="11" t="s">
        <v>9</v>
      </c>
      <c r="E24" s="16">
        <v>1884</v>
      </c>
      <c r="F24" s="12">
        <v>3221</v>
      </c>
      <c r="G24" s="12">
        <v>2500.2000000000003</v>
      </c>
      <c r="H24" s="12">
        <v>1584.12</v>
      </c>
      <c r="I24" s="12">
        <v>2594</v>
      </c>
      <c r="J24" s="12">
        <v>4471</v>
      </c>
    </row>
    <row r="25" spans="3:10" ht="16" x14ac:dyDescent="0.2">
      <c r="C25" s="17" t="s">
        <v>23</v>
      </c>
      <c r="D25" s="11" t="s">
        <v>9</v>
      </c>
      <c r="E25" s="16">
        <v>8316</v>
      </c>
      <c r="F25" s="12">
        <v>9276</v>
      </c>
      <c r="G25" s="12">
        <v>7955.36</v>
      </c>
      <c r="H25" s="12">
        <v>6805.4300000000012</v>
      </c>
      <c r="I25" s="12">
        <v>7980</v>
      </c>
      <c r="J25" s="12">
        <v>9629</v>
      </c>
    </row>
    <row r="26" spans="3:10" ht="16" x14ac:dyDescent="0.2">
      <c r="C26" s="17" t="s">
        <v>24</v>
      </c>
      <c r="D26" s="11" t="s">
        <v>9</v>
      </c>
      <c r="E26" s="11">
        <v>19.68</v>
      </c>
      <c r="F26" s="18">
        <v>21.95</v>
      </c>
      <c r="G26" s="18">
        <v>18.829999999999998</v>
      </c>
      <c r="H26" s="18">
        <v>16.11</v>
      </c>
      <c r="I26" s="18">
        <v>18.89</v>
      </c>
      <c r="J26" s="18">
        <v>22.788811921656091</v>
      </c>
    </row>
    <row r="27" spans="3:10" x14ac:dyDescent="0.2">
      <c r="C27" s="19"/>
      <c r="D27" s="20"/>
    </row>
  </sheetData>
  <sheetProtection algorithmName="SHA-512" hashValue="RLcHxtlxCibCd9Gvgkv2D7uz1g/qoviM4mIRDD3sSay6QGBzMuoQYp89KzP7Tc07Vu96OTQL6HL6gQxfGyFYbg==" saltValue="mmUnFuJpKG0W/hBIzwc8LA==" spinCount="100000" sheet="1" objects="1" scenarios="1"/>
  <phoneticPr fontId="9" type="noConversion"/>
  <pageMargins left="0.7" right="0.7" top="0.75" bottom="0.75" header="0.3" footer="0.3"/>
  <headerFooter>
    <oddFooter>&amp;C_x000D_&amp;1#&amp;"Calibri"&amp;6&amp;K737373 Sensitivity: Internal (C3)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6:V40"/>
  <sheetViews>
    <sheetView showGridLines="0" topLeftCell="A13" zoomScale="57" zoomScaleNormal="57" workbookViewId="0">
      <pane xSplit="3" topLeftCell="I1" activePane="topRight" state="frozen"/>
      <selection pane="topRight" activeCell="I43" sqref="I43"/>
    </sheetView>
  </sheetViews>
  <sheetFormatPr baseColWidth="10" defaultColWidth="8.6640625" defaultRowHeight="16" x14ac:dyDescent="0.2"/>
  <cols>
    <col min="1" max="1" width="8.6640625" style="23"/>
    <col min="2" max="2" width="8.6640625" style="23" customWidth="1"/>
    <col min="3" max="3" width="70.6640625" style="23" bestFit="1" customWidth="1"/>
    <col min="4" max="4" width="38.1640625" style="23" bestFit="1" customWidth="1"/>
    <col min="5" max="5" width="20.6640625" style="23" customWidth="1"/>
    <col min="6" max="7" width="22.83203125" style="23" customWidth="1"/>
    <col min="8" max="8" width="22.5" style="23" customWidth="1"/>
    <col min="9" max="9" width="21.1640625" style="23" customWidth="1"/>
    <col min="10" max="10" width="16.1640625" style="23" bestFit="1" customWidth="1"/>
    <col min="11" max="11" width="9.6640625" style="23" bestFit="1" customWidth="1"/>
    <col min="12" max="12" width="16.1640625" style="23" bestFit="1" customWidth="1"/>
    <col min="13" max="13" width="9.6640625" style="23" bestFit="1" customWidth="1"/>
    <col min="14" max="14" width="16.1640625" style="23" bestFit="1" customWidth="1"/>
    <col min="15" max="15" width="10.1640625" style="23" bestFit="1" customWidth="1"/>
    <col min="16" max="16" width="16.1640625" style="23" bestFit="1" customWidth="1"/>
    <col min="17" max="17" width="8.6640625" style="23"/>
    <col min="18" max="18" width="10.1640625" style="23" bestFit="1" customWidth="1"/>
    <col min="19" max="19" width="8.6640625" style="23"/>
    <col min="20" max="20" width="12.33203125" style="23" bestFit="1" customWidth="1"/>
    <col min="21" max="21" width="10.5" style="23" bestFit="1" customWidth="1"/>
    <col min="22" max="22" width="13.6640625" style="23" customWidth="1"/>
    <col min="23" max="23" width="8.6640625" style="23"/>
    <col min="24" max="24" width="13.1640625" style="23" customWidth="1"/>
    <col min="25" max="25" width="8.6640625" style="23"/>
    <col min="26" max="26" width="11.5" style="23" bestFit="1" customWidth="1"/>
    <col min="27" max="28" width="8.6640625" style="23"/>
    <col min="29" max="29" width="11.5" style="23" bestFit="1" customWidth="1"/>
    <col min="30" max="16384" width="8.6640625" style="23"/>
  </cols>
  <sheetData>
    <row r="6" spans="3:22" x14ac:dyDescent="0.2">
      <c r="C6" s="22" t="s">
        <v>132</v>
      </c>
      <c r="D6" s="74"/>
      <c r="E6" s="74"/>
      <c r="F6" s="74"/>
      <c r="G6" s="74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</row>
    <row r="8" spans="3:22" x14ac:dyDescent="0.2">
      <c r="C8" s="4"/>
      <c r="D8" s="5" t="s">
        <v>1</v>
      </c>
      <c r="E8" s="186" t="s">
        <v>2</v>
      </c>
      <c r="F8" s="186"/>
      <c r="G8" s="186"/>
      <c r="H8" s="186" t="s">
        <v>25</v>
      </c>
      <c r="I8" s="186"/>
      <c r="J8" s="186"/>
      <c r="K8" s="186" t="s">
        <v>26</v>
      </c>
      <c r="L8" s="186"/>
      <c r="M8" s="186"/>
      <c r="N8" s="186" t="s">
        <v>27</v>
      </c>
      <c r="O8" s="186"/>
      <c r="P8" s="186"/>
      <c r="Q8" s="186" t="s">
        <v>28</v>
      </c>
      <c r="R8" s="186"/>
      <c r="S8" s="186"/>
      <c r="T8" s="186" t="s">
        <v>58</v>
      </c>
      <c r="U8" s="186"/>
      <c r="V8" s="186"/>
    </row>
    <row r="9" spans="3:22" x14ac:dyDescent="0.2">
      <c r="C9" s="24" t="s">
        <v>29</v>
      </c>
      <c r="D9" s="25"/>
      <c r="E9" s="5" t="s">
        <v>30</v>
      </c>
      <c r="F9" s="5" t="s">
        <v>31</v>
      </c>
      <c r="G9" s="5" t="s">
        <v>32</v>
      </c>
      <c r="H9" s="5" t="s">
        <v>30</v>
      </c>
      <c r="I9" s="5" t="s">
        <v>31</v>
      </c>
      <c r="J9" s="5" t="s">
        <v>32</v>
      </c>
      <c r="K9" s="5" t="s">
        <v>30</v>
      </c>
      <c r="L9" s="5" t="s">
        <v>31</v>
      </c>
      <c r="M9" s="5" t="s">
        <v>32</v>
      </c>
      <c r="N9" s="5" t="s">
        <v>30</v>
      </c>
      <c r="O9" s="5" t="s">
        <v>31</v>
      </c>
      <c r="P9" s="5" t="s">
        <v>32</v>
      </c>
      <c r="Q9" s="5" t="s">
        <v>30</v>
      </c>
      <c r="R9" s="5" t="s">
        <v>31</v>
      </c>
      <c r="S9" s="5" t="s">
        <v>32</v>
      </c>
      <c r="T9" s="5" t="s">
        <v>30</v>
      </c>
      <c r="U9" s="5" t="s">
        <v>31</v>
      </c>
      <c r="V9" s="5" t="s">
        <v>32</v>
      </c>
    </row>
    <row r="10" spans="3:22" x14ac:dyDescent="0.2">
      <c r="C10" s="26" t="s">
        <v>45</v>
      </c>
      <c r="D10" s="11" t="s">
        <v>33</v>
      </c>
      <c r="E10" s="11">
        <v>4097</v>
      </c>
      <c r="F10" s="11">
        <v>324</v>
      </c>
      <c r="G10" s="27">
        <v>4421</v>
      </c>
      <c r="H10" s="11">
        <v>4035</v>
      </c>
      <c r="I10" s="11">
        <v>363</v>
      </c>
      <c r="J10" s="27">
        <f>H10+I10</f>
        <v>4398</v>
      </c>
      <c r="K10" s="11">
        <v>3823</v>
      </c>
      <c r="L10" s="11">
        <v>376</v>
      </c>
      <c r="M10" s="27">
        <f>K10+L10</f>
        <v>4199</v>
      </c>
      <c r="N10" s="11">
        <v>3771</v>
      </c>
      <c r="O10" s="11">
        <v>427</v>
      </c>
      <c r="P10" s="27">
        <f>N10+O10</f>
        <v>4198</v>
      </c>
      <c r="Q10" s="11">
        <v>3318</v>
      </c>
      <c r="R10" s="11">
        <v>401</v>
      </c>
      <c r="S10" s="99">
        <f>SUM(Q10:R10)</f>
        <v>3719</v>
      </c>
      <c r="T10" s="73">
        <v>3088</v>
      </c>
      <c r="U10" s="73">
        <v>412</v>
      </c>
      <c r="V10" s="99">
        <f>SUM(T10:U10)</f>
        <v>3500</v>
      </c>
    </row>
    <row r="11" spans="3:22" ht="17" x14ac:dyDescent="0.2">
      <c r="C11" s="90" t="s">
        <v>109</v>
      </c>
      <c r="D11" s="11" t="s">
        <v>33</v>
      </c>
      <c r="E11" s="11"/>
      <c r="F11" s="11"/>
      <c r="G11" s="27"/>
      <c r="H11" s="11"/>
      <c r="I11" s="11"/>
      <c r="J11" s="27"/>
      <c r="K11" s="11">
        <v>87</v>
      </c>
      <c r="L11" s="11">
        <v>5</v>
      </c>
      <c r="M11" s="27">
        <f t="shared" ref="M11:M14" si="0">K11+L11</f>
        <v>92</v>
      </c>
      <c r="N11" s="11">
        <v>78</v>
      </c>
      <c r="O11" s="11">
        <v>5</v>
      </c>
      <c r="P11" s="27">
        <f t="shared" ref="P11:P14" si="1">N11+O11</f>
        <v>83</v>
      </c>
      <c r="Q11" s="11">
        <v>57</v>
      </c>
      <c r="R11" s="11">
        <v>6</v>
      </c>
      <c r="S11" s="9">
        <f>SUM(Q11:R11)</f>
        <v>63</v>
      </c>
      <c r="T11" s="73">
        <v>57</v>
      </c>
      <c r="U11" s="73">
        <v>3</v>
      </c>
      <c r="V11" s="9">
        <f>SUM(T11:U11)</f>
        <v>60</v>
      </c>
    </row>
    <row r="12" spans="3:22" ht="17" x14ac:dyDescent="0.2">
      <c r="C12" s="90" t="s">
        <v>110</v>
      </c>
      <c r="D12" s="11" t="s">
        <v>33</v>
      </c>
      <c r="E12" s="11"/>
      <c r="F12" s="11"/>
      <c r="G12" s="27"/>
      <c r="H12" s="11"/>
      <c r="I12" s="11"/>
      <c r="J12" s="27"/>
      <c r="K12" s="11">
        <v>939</v>
      </c>
      <c r="L12" s="11">
        <v>87</v>
      </c>
      <c r="M12" s="27">
        <f t="shared" si="0"/>
        <v>1026</v>
      </c>
      <c r="N12" s="11">
        <v>1012</v>
      </c>
      <c r="O12" s="11">
        <v>92</v>
      </c>
      <c r="P12" s="27">
        <f t="shared" si="1"/>
        <v>1104</v>
      </c>
      <c r="Q12" s="11">
        <v>910</v>
      </c>
      <c r="R12" s="11">
        <v>95</v>
      </c>
      <c r="S12" s="9">
        <f t="shared" ref="S12:S14" si="2">SUM(Q12:R12)</f>
        <v>1005</v>
      </c>
      <c r="T12" s="73">
        <v>942</v>
      </c>
      <c r="U12" s="73">
        <v>95</v>
      </c>
      <c r="V12" s="9">
        <f t="shared" ref="V12:V14" si="3">SUM(T12:U12)</f>
        <v>1037</v>
      </c>
    </row>
    <row r="13" spans="3:22" ht="17" x14ac:dyDescent="0.2">
      <c r="C13" s="90" t="s">
        <v>111</v>
      </c>
      <c r="D13" s="11" t="s">
        <v>33</v>
      </c>
      <c r="E13" s="11"/>
      <c r="F13" s="11"/>
      <c r="G13" s="27"/>
      <c r="H13" s="11"/>
      <c r="I13" s="11"/>
      <c r="J13" s="27"/>
      <c r="K13" s="11">
        <v>1217</v>
      </c>
      <c r="L13" s="11">
        <v>238</v>
      </c>
      <c r="M13" s="27">
        <f t="shared" si="0"/>
        <v>1455</v>
      </c>
      <c r="N13" s="11">
        <v>1237</v>
      </c>
      <c r="O13" s="11">
        <v>294</v>
      </c>
      <c r="P13" s="27">
        <f t="shared" si="1"/>
        <v>1531</v>
      </c>
      <c r="Q13" s="11">
        <v>1219</v>
      </c>
      <c r="R13" s="11">
        <v>275</v>
      </c>
      <c r="S13" s="9">
        <f t="shared" si="2"/>
        <v>1494</v>
      </c>
      <c r="T13" s="73">
        <v>1097</v>
      </c>
      <c r="U13" s="73">
        <v>293</v>
      </c>
      <c r="V13" s="9">
        <f t="shared" si="3"/>
        <v>1390</v>
      </c>
    </row>
    <row r="14" spans="3:22" ht="17" x14ac:dyDescent="0.2">
      <c r="C14" s="90" t="s">
        <v>130</v>
      </c>
      <c r="D14" s="11" t="s">
        <v>33</v>
      </c>
      <c r="E14" s="11"/>
      <c r="F14" s="11"/>
      <c r="G14" s="27"/>
      <c r="H14" s="11"/>
      <c r="I14" s="11"/>
      <c r="J14" s="27"/>
      <c r="K14" s="11">
        <v>1580</v>
      </c>
      <c r="L14" s="11">
        <v>46</v>
      </c>
      <c r="M14" s="27">
        <f t="shared" si="0"/>
        <v>1626</v>
      </c>
      <c r="N14" s="11">
        <v>1444</v>
      </c>
      <c r="O14" s="11">
        <v>36</v>
      </c>
      <c r="P14" s="27">
        <f t="shared" si="1"/>
        <v>1480</v>
      </c>
      <c r="Q14" s="11">
        <v>1132</v>
      </c>
      <c r="R14" s="11">
        <v>25</v>
      </c>
      <c r="S14" s="9">
        <f t="shared" si="2"/>
        <v>1157</v>
      </c>
      <c r="T14" s="73">
        <v>992</v>
      </c>
      <c r="U14" s="73">
        <v>21</v>
      </c>
      <c r="V14" s="9">
        <f t="shared" si="3"/>
        <v>1013</v>
      </c>
    </row>
    <row r="15" spans="3:22" x14ac:dyDescent="0.2">
      <c r="C15" s="26" t="s">
        <v>34</v>
      </c>
      <c r="D15" s="11" t="s">
        <v>33</v>
      </c>
      <c r="E15" s="11">
        <v>13049</v>
      </c>
      <c r="F15" s="11">
        <v>106</v>
      </c>
      <c r="G15" s="27">
        <v>13155</v>
      </c>
      <c r="H15" s="11">
        <v>15149</v>
      </c>
      <c r="I15" s="11">
        <v>113</v>
      </c>
      <c r="J15" s="27">
        <f>H15+I15</f>
        <v>15262</v>
      </c>
      <c r="K15" s="11">
        <v>17268</v>
      </c>
      <c r="L15" s="11">
        <v>116</v>
      </c>
      <c r="M15" s="27">
        <v>17384</v>
      </c>
      <c r="N15" s="11">
        <v>14818</v>
      </c>
      <c r="O15" s="11">
        <v>136</v>
      </c>
      <c r="P15" s="27">
        <f>N15+O15</f>
        <v>14954</v>
      </c>
      <c r="Q15" s="11">
        <v>18154</v>
      </c>
      <c r="R15" s="11">
        <v>132</v>
      </c>
      <c r="S15" s="27">
        <v>18286</v>
      </c>
      <c r="T15" s="73">
        <v>19228</v>
      </c>
      <c r="U15" s="73">
        <v>186</v>
      </c>
      <c r="V15" s="9">
        <v>19414</v>
      </c>
    </row>
    <row r="16" spans="3:22" x14ac:dyDescent="0.2">
      <c r="C16" s="73"/>
      <c r="D16" s="5" t="s">
        <v>1</v>
      </c>
      <c r="E16" s="186" t="s">
        <v>2</v>
      </c>
      <c r="F16" s="186"/>
      <c r="G16" s="186"/>
      <c r="H16" s="186" t="s">
        <v>25</v>
      </c>
      <c r="I16" s="186"/>
      <c r="J16" s="186"/>
      <c r="K16" s="186" t="s">
        <v>26</v>
      </c>
      <c r="L16" s="186"/>
      <c r="M16" s="186"/>
      <c r="N16" s="186" t="s">
        <v>27</v>
      </c>
      <c r="O16" s="186"/>
      <c r="P16" s="186"/>
      <c r="Q16" s="186" t="s">
        <v>28</v>
      </c>
      <c r="R16" s="186"/>
      <c r="S16" s="186"/>
      <c r="T16" s="186" t="s">
        <v>58</v>
      </c>
      <c r="U16" s="186"/>
      <c r="V16" s="186"/>
    </row>
    <row r="17" spans="3:22" x14ac:dyDescent="0.2">
      <c r="C17" s="4" t="s">
        <v>115</v>
      </c>
      <c r="D17" s="25"/>
      <c r="E17" s="5" t="s">
        <v>30</v>
      </c>
      <c r="F17" s="5" t="s">
        <v>31</v>
      </c>
      <c r="G17" s="5" t="s">
        <v>32</v>
      </c>
      <c r="H17" s="5" t="s">
        <v>30</v>
      </c>
      <c r="I17" s="5" t="s">
        <v>31</v>
      </c>
      <c r="J17" s="5" t="s">
        <v>32</v>
      </c>
      <c r="K17" s="5" t="s">
        <v>30</v>
      </c>
      <c r="L17" s="5" t="s">
        <v>31</v>
      </c>
      <c r="M17" s="5" t="s">
        <v>32</v>
      </c>
      <c r="N17" s="5" t="s">
        <v>30</v>
      </c>
      <c r="O17" s="5" t="s">
        <v>31</v>
      </c>
      <c r="P17" s="5" t="s">
        <v>32</v>
      </c>
      <c r="Q17" s="5" t="s">
        <v>30</v>
      </c>
      <c r="R17" s="5" t="s">
        <v>31</v>
      </c>
      <c r="S17" s="5" t="s">
        <v>32</v>
      </c>
      <c r="T17" s="5" t="s">
        <v>30</v>
      </c>
      <c r="U17" s="5" t="s">
        <v>31</v>
      </c>
      <c r="V17" s="5" t="s">
        <v>32</v>
      </c>
    </row>
    <row r="18" spans="3:22" x14ac:dyDescent="0.2">
      <c r="C18" s="26" t="s">
        <v>35</v>
      </c>
      <c r="D18" s="11" t="s">
        <v>33</v>
      </c>
      <c r="E18" s="11">
        <v>117</v>
      </c>
      <c r="F18" s="11">
        <v>32</v>
      </c>
      <c r="G18" s="27">
        <v>149</v>
      </c>
      <c r="H18" s="11">
        <v>348</v>
      </c>
      <c r="I18" s="11">
        <v>108</v>
      </c>
      <c r="J18" s="27">
        <f>H18+I18</f>
        <v>456</v>
      </c>
      <c r="K18" s="11">
        <v>313</v>
      </c>
      <c r="L18" s="11">
        <v>81</v>
      </c>
      <c r="M18" s="27">
        <f>K18+L18</f>
        <v>394</v>
      </c>
      <c r="N18" s="11">
        <v>443</v>
      </c>
      <c r="O18" s="11">
        <v>129</v>
      </c>
      <c r="P18" s="27">
        <f>N18+O18</f>
        <v>572</v>
      </c>
      <c r="Q18" s="11">
        <v>236</v>
      </c>
      <c r="R18" s="11">
        <v>71</v>
      </c>
      <c r="S18" s="27">
        <v>307</v>
      </c>
      <c r="T18" s="73">
        <v>328</v>
      </c>
      <c r="U18" s="73">
        <v>124</v>
      </c>
      <c r="V18" s="73">
        <v>452</v>
      </c>
    </row>
    <row r="19" spans="3:22" x14ac:dyDescent="0.2">
      <c r="C19" s="87" t="s">
        <v>38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9"/>
      <c r="U19" s="73"/>
      <c r="V19" s="73"/>
    </row>
    <row r="20" spans="3:22" x14ac:dyDescent="0.2">
      <c r="C20" s="97" t="s">
        <v>134</v>
      </c>
      <c r="D20" s="107" t="s">
        <v>33</v>
      </c>
      <c r="E20" s="88">
        <v>115</v>
      </c>
      <c r="F20" s="88">
        <v>30</v>
      </c>
      <c r="G20" s="27">
        <f>SUM(E20:F20)</f>
        <v>145</v>
      </c>
      <c r="H20" s="88">
        <v>288</v>
      </c>
      <c r="I20" s="88">
        <v>103</v>
      </c>
      <c r="J20" s="8">
        <f>SUM(H20:I20)</f>
        <v>391</v>
      </c>
      <c r="K20" s="88">
        <v>284</v>
      </c>
      <c r="L20" s="88">
        <v>76</v>
      </c>
      <c r="M20" s="8">
        <f>SUM(K20:L20)</f>
        <v>360</v>
      </c>
      <c r="N20" s="88">
        <v>404</v>
      </c>
      <c r="O20" s="88">
        <v>127</v>
      </c>
      <c r="P20" s="8">
        <f>SUM(N20:O20)</f>
        <v>531</v>
      </c>
      <c r="Q20" s="88">
        <v>143</v>
      </c>
      <c r="R20" s="88">
        <v>57</v>
      </c>
      <c r="S20" s="8">
        <f>SUM(Q20:R20)</f>
        <v>200</v>
      </c>
      <c r="T20" s="73">
        <v>261</v>
      </c>
      <c r="U20" s="73">
        <v>121</v>
      </c>
      <c r="V20" s="9">
        <f>T20+U20</f>
        <v>382</v>
      </c>
    </row>
    <row r="21" spans="3:22" x14ac:dyDescent="0.2">
      <c r="C21" s="97" t="s">
        <v>135</v>
      </c>
      <c r="D21" s="107" t="s">
        <v>33</v>
      </c>
      <c r="E21" s="88">
        <v>1</v>
      </c>
      <c r="F21" s="88">
        <v>2</v>
      </c>
      <c r="G21" s="27">
        <f t="shared" ref="G21:G22" si="4">SUM(E21:F21)</f>
        <v>3</v>
      </c>
      <c r="H21" s="88">
        <v>46</v>
      </c>
      <c r="I21" s="88">
        <v>5</v>
      </c>
      <c r="J21" s="8">
        <f t="shared" ref="J21:J22" si="5">SUM(H21:I21)</f>
        <v>51</v>
      </c>
      <c r="K21" s="88">
        <v>23</v>
      </c>
      <c r="L21" s="88">
        <v>4</v>
      </c>
      <c r="M21" s="8">
        <f t="shared" ref="M21:M22" si="6">SUM(K21:L21)</f>
        <v>27</v>
      </c>
      <c r="N21" s="88">
        <v>27</v>
      </c>
      <c r="O21" s="88">
        <v>2</v>
      </c>
      <c r="P21" s="8">
        <f t="shared" ref="P21:P22" si="7">SUM(N21:O21)</f>
        <v>29</v>
      </c>
      <c r="Q21" s="88">
        <v>90</v>
      </c>
      <c r="R21" s="88">
        <v>13</v>
      </c>
      <c r="S21" s="8">
        <f t="shared" ref="S21:S22" si="8">SUM(Q21:R21)</f>
        <v>103</v>
      </c>
      <c r="T21" s="73">
        <v>56</v>
      </c>
      <c r="U21" s="73">
        <v>3</v>
      </c>
      <c r="V21" s="9">
        <f t="shared" ref="V21:V22" si="9">T21+U21</f>
        <v>59</v>
      </c>
    </row>
    <row r="22" spans="3:22" x14ac:dyDescent="0.2">
      <c r="C22" s="97" t="s">
        <v>136</v>
      </c>
      <c r="D22" s="107" t="s">
        <v>33</v>
      </c>
      <c r="E22" s="88">
        <v>1</v>
      </c>
      <c r="F22" s="88">
        <v>0</v>
      </c>
      <c r="G22" s="27">
        <f t="shared" si="4"/>
        <v>1</v>
      </c>
      <c r="H22" s="88">
        <v>14</v>
      </c>
      <c r="I22" s="88">
        <v>0</v>
      </c>
      <c r="J22" s="8">
        <f t="shared" si="5"/>
        <v>14</v>
      </c>
      <c r="K22" s="88">
        <v>6</v>
      </c>
      <c r="L22" s="88">
        <v>1</v>
      </c>
      <c r="M22" s="8">
        <f t="shared" si="6"/>
        <v>7</v>
      </c>
      <c r="N22" s="88">
        <v>12</v>
      </c>
      <c r="O22" s="88">
        <v>0</v>
      </c>
      <c r="P22" s="8">
        <f t="shared" si="7"/>
        <v>12</v>
      </c>
      <c r="Q22" s="88">
        <v>3</v>
      </c>
      <c r="R22" s="88">
        <v>1</v>
      </c>
      <c r="S22" s="8">
        <f t="shared" si="8"/>
        <v>4</v>
      </c>
      <c r="T22" s="73">
        <v>11</v>
      </c>
      <c r="U22" s="73">
        <v>0</v>
      </c>
      <c r="V22" s="9">
        <f t="shared" si="9"/>
        <v>11</v>
      </c>
    </row>
    <row r="23" spans="3:22" x14ac:dyDescent="0.2">
      <c r="C23" s="87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9"/>
      <c r="U23" s="73"/>
      <c r="V23" s="73"/>
    </row>
    <row r="24" spans="3:22" x14ac:dyDescent="0.2">
      <c r="C24" s="26" t="s">
        <v>36</v>
      </c>
      <c r="D24" s="11" t="s">
        <v>37</v>
      </c>
      <c r="E24" s="11"/>
      <c r="F24" s="11"/>
      <c r="G24" s="28">
        <v>3.3702782175978288E-2</v>
      </c>
      <c r="H24" s="29"/>
      <c r="I24" s="29"/>
      <c r="J24" s="28">
        <v>0.10368349249658936</v>
      </c>
      <c r="K24" s="29"/>
      <c r="L24" s="29"/>
      <c r="M24" s="28">
        <v>9.3831864729697553E-2</v>
      </c>
      <c r="N24" s="29"/>
      <c r="O24" s="29"/>
      <c r="P24" s="28">
        <v>0.136255359695093</v>
      </c>
      <c r="Q24" s="29"/>
      <c r="R24" s="29"/>
      <c r="S24" s="28">
        <v>8.5237967195482697E-2</v>
      </c>
      <c r="T24" s="73"/>
      <c r="U24" s="73"/>
      <c r="V24" s="109">
        <f>V18/V10</f>
        <v>0.12914285714285714</v>
      </c>
    </row>
    <row r="25" spans="3:22" ht="18.5" customHeight="1" x14ac:dyDescent="0.2">
      <c r="C25" s="73"/>
      <c r="D25" s="5" t="s">
        <v>1</v>
      </c>
      <c r="E25" s="186" t="s">
        <v>2</v>
      </c>
      <c r="F25" s="186"/>
      <c r="G25" s="186"/>
      <c r="H25" s="186" t="s">
        <v>25</v>
      </c>
      <c r="I25" s="186"/>
      <c r="J25" s="186"/>
      <c r="K25" s="186" t="s">
        <v>26</v>
      </c>
      <c r="L25" s="186"/>
      <c r="M25" s="186"/>
      <c r="N25" s="186" t="s">
        <v>27</v>
      </c>
      <c r="O25" s="186"/>
      <c r="P25" s="186"/>
      <c r="Q25" s="186" t="s">
        <v>28</v>
      </c>
      <c r="R25" s="186"/>
      <c r="S25" s="186"/>
      <c r="T25" s="186" t="s">
        <v>58</v>
      </c>
      <c r="U25" s="186"/>
      <c r="V25" s="186"/>
    </row>
    <row r="26" spans="3:22" x14ac:dyDescent="0.2">
      <c r="C26" s="73"/>
      <c r="D26" s="25"/>
      <c r="E26" s="5" t="s">
        <v>30</v>
      </c>
      <c r="F26" s="5" t="s">
        <v>31</v>
      </c>
      <c r="G26" s="5" t="s">
        <v>32</v>
      </c>
      <c r="H26" s="5" t="s">
        <v>30</v>
      </c>
      <c r="I26" s="5" t="s">
        <v>31</v>
      </c>
      <c r="J26" s="5" t="s">
        <v>32</v>
      </c>
      <c r="K26" s="5" t="s">
        <v>30</v>
      </c>
      <c r="L26" s="5" t="s">
        <v>31</v>
      </c>
      <c r="M26" s="5" t="s">
        <v>32</v>
      </c>
      <c r="N26" s="5" t="s">
        <v>30</v>
      </c>
      <c r="O26" s="5" t="s">
        <v>31</v>
      </c>
      <c r="P26" s="5" t="s">
        <v>32</v>
      </c>
      <c r="Q26" s="5" t="s">
        <v>30</v>
      </c>
      <c r="R26" s="5" t="s">
        <v>31</v>
      </c>
      <c r="S26" s="5" t="s">
        <v>32</v>
      </c>
      <c r="T26" s="5" t="s">
        <v>30</v>
      </c>
      <c r="U26" s="5" t="s">
        <v>31</v>
      </c>
      <c r="V26" s="5" t="s">
        <v>32</v>
      </c>
    </row>
    <row r="27" spans="3:22" x14ac:dyDescent="0.2">
      <c r="C27" s="4" t="s">
        <v>39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3:22" x14ac:dyDescent="0.2">
      <c r="C28" s="30"/>
      <c r="D28" s="11" t="s">
        <v>37</v>
      </c>
      <c r="E28" s="73"/>
      <c r="F28" s="73"/>
      <c r="G28" s="31">
        <v>0.1028</v>
      </c>
      <c r="H28" s="73"/>
      <c r="I28" s="73"/>
      <c r="J28" s="31">
        <v>0.1019</v>
      </c>
      <c r="K28" s="73"/>
      <c r="L28" s="73"/>
      <c r="M28" s="31">
        <v>0.16719999999999999</v>
      </c>
      <c r="N28" s="96">
        <v>0.15</v>
      </c>
      <c r="O28" s="96">
        <v>0.19</v>
      </c>
      <c r="P28" s="31">
        <v>0.16</v>
      </c>
      <c r="Q28" s="96">
        <v>0.19</v>
      </c>
      <c r="R28" s="96">
        <v>0.22</v>
      </c>
      <c r="S28" s="108">
        <v>0.193</v>
      </c>
      <c r="T28" s="96">
        <v>0.17</v>
      </c>
      <c r="U28" s="96">
        <v>0.26</v>
      </c>
      <c r="V28" s="96">
        <v>0.18</v>
      </c>
    </row>
    <row r="30" spans="3:22" ht="24" customHeight="1" x14ac:dyDescent="0.2">
      <c r="C30" s="91"/>
    </row>
    <row r="31" spans="3:22" ht="16.5" customHeight="1" x14ac:dyDescent="0.2">
      <c r="C31" s="75"/>
      <c r="D31" s="77" t="s">
        <v>1</v>
      </c>
      <c r="E31" s="187" t="s">
        <v>58</v>
      </c>
      <c r="F31" s="188"/>
      <c r="G31" s="188"/>
      <c r="H31" s="188"/>
    </row>
    <row r="32" spans="3:22" ht="19" customHeight="1" x14ac:dyDescent="0.2">
      <c r="C32" s="78" t="s">
        <v>114</v>
      </c>
      <c r="D32" s="4"/>
      <c r="E32" s="121" t="s">
        <v>150</v>
      </c>
      <c r="F32" s="121" t="s">
        <v>146</v>
      </c>
      <c r="G32" s="121" t="s">
        <v>147</v>
      </c>
      <c r="H32" s="121" t="s">
        <v>148</v>
      </c>
    </row>
    <row r="33" spans="3:22" x14ac:dyDescent="0.2">
      <c r="C33" s="79" t="s">
        <v>113</v>
      </c>
      <c r="D33" s="11" t="s">
        <v>149</v>
      </c>
      <c r="E33" s="88">
        <f>3084+412</f>
        <v>3496</v>
      </c>
      <c r="F33" s="88">
        <v>1</v>
      </c>
      <c r="G33" s="88">
        <v>2</v>
      </c>
      <c r="H33" s="88">
        <v>1</v>
      </c>
    </row>
    <row r="36" spans="3:22" x14ac:dyDescent="0.2">
      <c r="C36" s="4" t="s">
        <v>116</v>
      </c>
      <c r="D36" s="5" t="s">
        <v>1</v>
      </c>
      <c r="E36" s="186" t="s">
        <v>2</v>
      </c>
      <c r="F36" s="186"/>
      <c r="G36" s="186"/>
      <c r="H36" s="186" t="s">
        <v>25</v>
      </c>
      <c r="I36" s="186"/>
      <c r="J36" s="186"/>
      <c r="K36" s="186" t="s">
        <v>26</v>
      </c>
      <c r="L36" s="186"/>
      <c r="M36" s="186"/>
      <c r="N36" s="186" t="s">
        <v>27</v>
      </c>
      <c r="O36" s="186"/>
      <c r="P36" s="186"/>
      <c r="Q36" s="186" t="s">
        <v>28</v>
      </c>
      <c r="R36" s="186"/>
      <c r="S36" s="186"/>
      <c r="T36" s="186" t="s">
        <v>58</v>
      </c>
      <c r="U36" s="186"/>
      <c r="V36" s="186"/>
    </row>
    <row r="37" spans="3:22" x14ac:dyDescent="0.2">
      <c r="C37" s="75"/>
      <c r="D37" s="25"/>
      <c r="E37" s="5" t="s">
        <v>30</v>
      </c>
      <c r="F37" s="5" t="s">
        <v>31</v>
      </c>
      <c r="G37" s="5" t="s">
        <v>32</v>
      </c>
      <c r="H37" s="5" t="s">
        <v>30</v>
      </c>
      <c r="I37" s="5" t="s">
        <v>31</v>
      </c>
      <c r="J37" s="5" t="s">
        <v>32</v>
      </c>
      <c r="K37" s="5" t="s">
        <v>30</v>
      </c>
      <c r="L37" s="5" t="s">
        <v>31</v>
      </c>
      <c r="M37" s="5" t="s">
        <v>32</v>
      </c>
      <c r="N37" s="5" t="s">
        <v>30</v>
      </c>
      <c r="O37" s="5" t="s">
        <v>31</v>
      </c>
      <c r="P37" s="5" t="s">
        <v>32</v>
      </c>
      <c r="Q37" s="5" t="s">
        <v>30</v>
      </c>
      <c r="R37" s="5" t="s">
        <v>31</v>
      </c>
      <c r="S37" s="5" t="s">
        <v>32</v>
      </c>
      <c r="T37" s="5" t="s">
        <v>30</v>
      </c>
      <c r="U37" s="5" t="s">
        <v>31</v>
      </c>
      <c r="V37" s="5" t="s">
        <v>32</v>
      </c>
    </row>
    <row r="38" spans="3:22" s="76" customFormat="1" x14ac:dyDescent="0.2">
      <c r="C38" s="87" t="s">
        <v>129</v>
      </c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9"/>
      <c r="U38" s="89"/>
      <c r="V38" s="89"/>
    </row>
    <row r="39" spans="3:22" x14ac:dyDescent="0.2">
      <c r="C39" s="30" t="s">
        <v>45</v>
      </c>
      <c r="D39" s="11" t="s">
        <v>40</v>
      </c>
      <c r="E39" s="11">
        <v>89205</v>
      </c>
      <c r="F39" s="11">
        <v>13999</v>
      </c>
      <c r="G39" s="27">
        <v>103204</v>
      </c>
      <c r="H39" s="11">
        <v>55949</v>
      </c>
      <c r="I39" s="11">
        <v>5922</v>
      </c>
      <c r="J39" s="27">
        <v>61871</v>
      </c>
      <c r="K39" s="11">
        <v>78722</v>
      </c>
      <c r="L39" s="11">
        <v>6362</v>
      </c>
      <c r="M39" s="27">
        <f>K39+L39</f>
        <v>85084</v>
      </c>
      <c r="N39" s="11">
        <v>138466</v>
      </c>
      <c r="O39" s="11">
        <v>26374</v>
      </c>
      <c r="P39" s="27">
        <f>N39+O39</f>
        <v>164840</v>
      </c>
      <c r="Q39" s="11">
        <v>118286</v>
      </c>
      <c r="R39" s="11">
        <v>14619</v>
      </c>
      <c r="S39" s="27">
        <v>132905</v>
      </c>
      <c r="T39" s="73">
        <v>95191.731599999999</v>
      </c>
      <c r="U39" s="73">
        <v>17755.268400000001</v>
      </c>
      <c r="V39" s="27">
        <f>SUM(T39:U39)</f>
        <v>112947</v>
      </c>
    </row>
    <row r="40" spans="3:22" ht="21" customHeight="1" x14ac:dyDescent="0.2">
      <c r="C40" s="30" t="s">
        <v>41</v>
      </c>
      <c r="D40" s="11" t="s">
        <v>40</v>
      </c>
      <c r="E40" s="11"/>
      <c r="F40" s="11"/>
      <c r="G40" s="27">
        <v>392238</v>
      </c>
      <c r="H40" s="11"/>
      <c r="I40" s="11"/>
      <c r="J40" s="27">
        <v>877172</v>
      </c>
      <c r="K40" s="11"/>
      <c r="L40" s="11"/>
      <c r="M40" s="27">
        <v>477671</v>
      </c>
      <c r="N40" s="11"/>
      <c r="O40" s="11"/>
      <c r="P40" s="32">
        <v>695932.45</v>
      </c>
      <c r="Q40" s="11"/>
      <c r="R40" s="11"/>
      <c r="S40" s="27">
        <v>344490</v>
      </c>
      <c r="T40" s="73"/>
      <c r="U40" s="73"/>
      <c r="V40" s="32">
        <v>506086.66666666669</v>
      </c>
    </row>
  </sheetData>
  <sheetProtection algorithmName="SHA-512" hashValue="pFiKGwFAawb3SVDX8ELiDYvUIlBj0Ya/c1c5SDQPaFgxj7rd9lsmKctPa2UkzzYCgqKcSOrjZIPnp2OvTRX0bw==" saltValue="9g3GmiellvAIQ8fx7vS9Tw==" spinCount="100000" sheet="1" objects="1" scenarios="1"/>
  <mergeCells count="26">
    <mergeCell ref="H6:V6"/>
    <mergeCell ref="T16:V16"/>
    <mergeCell ref="E25:G25"/>
    <mergeCell ref="E16:G16"/>
    <mergeCell ref="H16:J16"/>
    <mergeCell ref="K16:M16"/>
    <mergeCell ref="N16:P16"/>
    <mergeCell ref="Q16:S16"/>
    <mergeCell ref="H25:J25"/>
    <mergeCell ref="K25:M25"/>
    <mergeCell ref="N25:P25"/>
    <mergeCell ref="Q25:S25"/>
    <mergeCell ref="T8:V8"/>
    <mergeCell ref="E8:G8"/>
    <mergeCell ref="H8:J8"/>
    <mergeCell ref="K8:M8"/>
    <mergeCell ref="N8:P8"/>
    <mergeCell ref="Q8:S8"/>
    <mergeCell ref="T36:V36"/>
    <mergeCell ref="T25:V25"/>
    <mergeCell ref="E36:G36"/>
    <mergeCell ref="H36:J36"/>
    <mergeCell ref="K36:M36"/>
    <mergeCell ref="N36:P36"/>
    <mergeCell ref="Q36:S36"/>
    <mergeCell ref="E31:H31"/>
  </mergeCells>
  <phoneticPr fontId="9" type="noConversion"/>
  <pageMargins left="0.7" right="0.7" top="0.75" bottom="0.75" header="0.3" footer="0.3"/>
  <pageSetup paperSize="9" orientation="portrait" horizontalDpi="90" verticalDpi="90" r:id="rId1"/>
  <headerFooter>
    <oddFooter>&amp;C_x000D_&amp;1#&amp;"Calibri"&amp;6&amp;K737373 Sensitivity: Internal (C3)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132"/>
  <sheetViews>
    <sheetView showGridLines="0" tabSelected="1" topLeftCell="C1" zoomScale="56" zoomScaleNormal="60" workbookViewId="0">
      <pane ySplit="9" topLeftCell="A61" activePane="bottomLeft" state="frozen"/>
      <selection pane="bottomLeft" activeCell="W1" sqref="W1:W1048576"/>
    </sheetView>
  </sheetViews>
  <sheetFormatPr baseColWidth="10" defaultColWidth="8.6640625" defaultRowHeight="16" x14ac:dyDescent="0.2"/>
  <cols>
    <col min="1" max="1" width="4.5" style="23" customWidth="1"/>
    <col min="2" max="2" width="9.6640625" style="118" customWidth="1"/>
    <col min="3" max="3" width="63.5" style="23" bestFit="1" customWidth="1"/>
    <col min="4" max="4" width="29.1640625" style="23" bestFit="1" customWidth="1"/>
    <col min="5" max="5" width="10.5" style="23" hidden="1" customWidth="1"/>
    <col min="6" max="6" width="16.83203125" style="23" hidden="1" customWidth="1"/>
    <col min="7" max="7" width="11.1640625" style="23" hidden="1" customWidth="1"/>
    <col min="8" max="8" width="12.33203125" style="23" customWidth="1"/>
    <col min="9" max="9" width="16.83203125" style="23" bestFit="1" customWidth="1"/>
    <col min="10" max="10" width="12.33203125" style="23" bestFit="1" customWidth="1"/>
    <col min="11" max="11" width="12.6640625" style="23" customWidth="1"/>
    <col min="12" max="12" width="16.83203125" style="23" bestFit="1" customWidth="1"/>
    <col min="13" max="13" width="13.5" style="23" customWidth="1"/>
    <col min="14" max="14" width="10.5" style="23" bestFit="1" customWidth="1"/>
    <col min="15" max="15" width="16.83203125" style="23" bestFit="1" customWidth="1"/>
    <col min="16" max="16" width="12.33203125" style="23" bestFit="1" customWidth="1"/>
    <col min="17" max="17" width="10.5" style="23" bestFit="1" customWidth="1"/>
    <col min="18" max="18" width="16.83203125" style="23" bestFit="1" customWidth="1"/>
    <col min="19" max="19" width="12.6640625" style="23" customWidth="1"/>
    <col min="20" max="20" width="10.5" style="23" bestFit="1" customWidth="1"/>
    <col min="21" max="21" width="17.5" style="23" bestFit="1" customWidth="1"/>
    <col min="22" max="22" width="17.1640625" style="23" customWidth="1"/>
    <col min="23" max="16384" width="8.6640625" style="23"/>
  </cols>
  <sheetData>
    <row r="1" spans="2:24" x14ac:dyDescent="0.2">
      <c r="D1" s="80"/>
    </row>
    <row r="2" spans="2:24" x14ac:dyDescent="0.2">
      <c r="D2" s="80"/>
    </row>
    <row r="3" spans="2:24" x14ac:dyDescent="0.2">
      <c r="D3" s="80"/>
    </row>
    <row r="4" spans="2:24" x14ac:dyDescent="0.2">
      <c r="D4" s="80"/>
    </row>
    <row r="5" spans="2:24" x14ac:dyDescent="0.2">
      <c r="D5" s="80"/>
    </row>
    <row r="6" spans="2:24" x14ac:dyDescent="0.2">
      <c r="D6" s="80"/>
      <c r="O6" s="161"/>
      <c r="R6" s="161"/>
    </row>
    <row r="7" spans="2:24" x14ac:dyDescent="0.2">
      <c r="C7" s="192" t="s">
        <v>59</v>
      </c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85"/>
      <c r="U7" s="85"/>
      <c r="V7" s="85"/>
    </row>
    <row r="9" spans="2:24" x14ac:dyDescent="0.2">
      <c r="C9" s="47"/>
      <c r="D9" s="47"/>
      <c r="E9" s="193" t="s">
        <v>2</v>
      </c>
      <c r="F9" s="194"/>
      <c r="G9" s="195"/>
      <c r="H9" s="190" t="s">
        <v>25</v>
      </c>
      <c r="I9" s="190"/>
      <c r="J9" s="190"/>
      <c r="K9" s="190" t="s">
        <v>4</v>
      </c>
      <c r="L9" s="190"/>
      <c r="M9" s="190"/>
      <c r="N9" s="190" t="s">
        <v>5</v>
      </c>
      <c r="O9" s="190"/>
      <c r="P9" s="190"/>
      <c r="Q9" s="190" t="s">
        <v>6</v>
      </c>
      <c r="R9" s="190"/>
      <c r="S9" s="190"/>
      <c r="T9" s="190" t="s">
        <v>42</v>
      </c>
      <c r="U9" s="190"/>
      <c r="V9" s="190"/>
      <c r="W9" s="119"/>
      <c r="X9" s="119"/>
    </row>
    <row r="10" spans="2:24" x14ac:dyDescent="0.2">
      <c r="C10" s="47"/>
      <c r="D10" s="111" t="s">
        <v>1</v>
      </c>
      <c r="E10" s="111" t="s">
        <v>60</v>
      </c>
      <c r="F10" s="111" t="s">
        <v>61</v>
      </c>
      <c r="G10" s="111" t="s">
        <v>32</v>
      </c>
      <c r="H10" s="111" t="s">
        <v>60</v>
      </c>
      <c r="I10" s="111" t="s">
        <v>61</v>
      </c>
      <c r="J10" s="111" t="s">
        <v>32</v>
      </c>
      <c r="K10" s="111" t="s">
        <v>60</v>
      </c>
      <c r="L10" s="111" t="s">
        <v>61</v>
      </c>
      <c r="M10" s="111" t="s">
        <v>32</v>
      </c>
      <c r="N10" s="111" t="s">
        <v>60</v>
      </c>
      <c r="O10" s="111" t="s">
        <v>61</v>
      </c>
      <c r="P10" s="111" t="s">
        <v>32</v>
      </c>
      <c r="Q10" s="111" t="s">
        <v>60</v>
      </c>
      <c r="R10" s="111" t="s">
        <v>61</v>
      </c>
      <c r="S10" s="111" t="s">
        <v>32</v>
      </c>
      <c r="T10" s="111" t="s">
        <v>60</v>
      </c>
      <c r="U10" s="111" t="s">
        <v>61</v>
      </c>
      <c r="V10" s="111" t="s">
        <v>32</v>
      </c>
    </row>
    <row r="11" spans="2:24" x14ac:dyDescent="0.2">
      <c r="C11" s="48" t="s">
        <v>62</v>
      </c>
      <c r="D11" s="49" t="s">
        <v>63</v>
      </c>
      <c r="E11" s="50">
        <v>11.15</v>
      </c>
      <c r="F11" s="50">
        <v>0</v>
      </c>
      <c r="G11" s="51">
        <v>11.15</v>
      </c>
      <c r="H11" s="50">
        <v>13.23</v>
      </c>
      <c r="I11" s="50">
        <v>0</v>
      </c>
      <c r="J11" s="51">
        <f>H11+I11</f>
        <v>13.23</v>
      </c>
      <c r="K11" s="50">
        <v>14.182</v>
      </c>
      <c r="L11" s="50">
        <v>0</v>
      </c>
      <c r="M11" s="51">
        <f>K11+L11</f>
        <v>14.182</v>
      </c>
      <c r="N11" s="50">
        <v>14.42</v>
      </c>
      <c r="O11" s="50">
        <v>0</v>
      </c>
      <c r="P11" s="51">
        <f>N11+O11</f>
        <v>14.42</v>
      </c>
      <c r="Q11" s="50">
        <v>15.45</v>
      </c>
      <c r="R11" s="50">
        <v>0</v>
      </c>
      <c r="S11" s="51">
        <f>Q11+R11</f>
        <v>15.45</v>
      </c>
      <c r="T11" s="18">
        <v>16.05</v>
      </c>
      <c r="U11" s="50">
        <v>0</v>
      </c>
      <c r="V11" s="51">
        <f>T11+U11</f>
        <v>16.05</v>
      </c>
    </row>
    <row r="12" spans="2:24" x14ac:dyDescent="0.2">
      <c r="C12" s="48" t="s">
        <v>64</v>
      </c>
      <c r="D12" s="49" t="s">
        <v>63</v>
      </c>
      <c r="E12" s="50">
        <v>0</v>
      </c>
      <c r="F12" s="50">
        <v>2.08</v>
      </c>
      <c r="G12" s="51">
        <f>E12+F12</f>
        <v>2.08</v>
      </c>
      <c r="H12" s="50">
        <v>0</v>
      </c>
      <c r="I12" s="50">
        <v>2.56</v>
      </c>
      <c r="J12" s="51">
        <f>H12+I12</f>
        <v>2.56</v>
      </c>
      <c r="K12" s="50">
        <v>0</v>
      </c>
      <c r="L12" s="50">
        <v>2.4359999999999999</v>
      </c>
      <c r="M12" s="51">
        <f>K12+L12</f>
        <v>2.4359999999999999</v>
      </c>
      <c r="N12" s="50">
        <v>0</v>
      </c>
      <c r="O12" s="50">
        <v>2.36</v>
      </c>
      <c r="P12" s="51">
        <f>N12+O12</f>
        <v>2.36</v>
      </c>
      <c r="Q12" s="50">
        <v>0</v>
      </c>
      <c r="R12" s="50">
        <v>2.54</v>
      </c>
      <c r="S12" s="51">
        <f>Q12+R12</f>
        <v>2.54</v>
      </c>
      <c r="T12" s="50">
        <v>0</v>
      </c>
      <c r="U12" s="18">
        <v>2.4300000000000002</v>
      </c>
      <c r="V12" s="51">
        <f t="shared" ref="V12:V14" si="0">T12+U12</f>
        <v>2.4300000000000002</v>
      </c>
    </row>
    <row r="13" spans="2:24" x14ac:dyDescent="0.2">
      <c r="C13" s="48" t="s">
        <v>65</v>
      </c>
      <c r="D13" s="49" t="s">
        <v>63</v>
      </c>
      <c r="E13" s="50">
        <v>0.17</v>
      </c>
      <c r="F13" s="50">
        <v>0.49</v>
      </c>
      <c r="G13" s="51">
        <v>0.66</v>
      </c>
      <c r="H13" s="50">
        <v>0.53</v>
      </c>
      <c r="I13" s="50">
        <v>0.24</v>
      </c>
      <c r="J13" s="51">
        <f t="shared" ref="J13:J14" si="1">H13+I13</f>
        <v>0.77</v>
      </c>
      <c r="K13" s="50">
        <v>0.6028</v>
      </c>
      <c r="L13" s="50">
        <v>0.50990000000000002</v>
      </c>
      <c r="M13" s="51">
        <f t="shared" ref="M13:M14" si="2">K13+L13</f>
        <v>1.1127</v>
      </c>
      <c r="N13" s="50">
        <v>0.47599999999999998</v>
      </c>
      <c r="O13" s="50">
        <v>0.52400000000000002</v>
      </c>
      <c r="P13" s="51">
        <f t="shared" ref="P13:P14" si="3">N13+O13</f>
        <v>1</v>
      </c>
      <c r="Q13" s="50">
        <v>0.48</v>
      </c>
      <c r="R13" s="50">
        <v>0.49</v>
      </c>
      <c r="S13" s="51">
        <f t="shared" ref="S13:S14" si="4">Q13+R13</f>
        <v>0.97</v>
      </c>
      <c r="T13" s="18">
        <v>0.49</v>
      </c>
      <c r="U13" s="18">
        <v>0.54800000000000004</v>
      </c>
      <c r="V13" s="51">
        <f t="shared" si="0"/>
        <v>1.038</v>
      </c>
    </row>
    <row r="14" spans="2:24" x14ac:dyDescent="0.2">
      <c r="C14" s="48" t="s">
        <v>66</v>
      </c>
      <c r="D14" s="49" t="s">
        <v>67</v>
      </c>
      <c r="E14" s="50">
        <v>0</v>
      </c>
      <c r="F14" s="52">
        <v>469</v>
      </c>
      <c r="G14" s="53">
        <f t="shared" ref="G14" si="5">E14+F14</f>
        <v>469</v>
      </c>
      <c r="H14" s="50">
        <v>0</v>
      </c>
      <c r="I14" s="52">
        <v>484</v>
      </c>
      <c r="J14" s="53">
        <f t="shared" si="1"/>
        <v>484</v>
      </c>
      <c r="K14" s="50">
        <v>0</v>
      </c>
      <c r="L14" s="52">
        <v>403</v>
      </c>
      <c r="M14" s="53">
        <f t="shared" si="2"/>
        <v>403</v>
      </c>
      <c r="N14" s="50">
        <v>0</v>
      </c>
      <c r="O14" s="52">
        <v>381</v>
      </c>
      <c r="P14" s="53">
        <f t="shared" si="3"/>
        <v>381</v>
      </c>
      <c r="Q14" s="50">
        <v>0</v>
      </c>
      <c r="R14" s="52">
        <v>314</v>
      </c>
      <c r="S14" s="53">
        <f t="shared" si="4"/>
        <v>314</v>
      </c>
      <c r="T14" s="50">
        <v>0</v>
      </c>
      <c r="U14" s="12">
        <v>239</v>
      </c>
      <c r="V14" s="53">
        <f t="shared" si="0"/>
        <v>239</v>
      </c>
    </row>
    <row r="15" spans="2:24" x14ac:dyDescent="0.2">
      <c r="C15" s="112"/>
      <c r="D15" s="113"/>
      <c r="E15" s="114"/>
      <c r="F15" s="115"/>
      <c r="G15" s="115"/>
      <c r="H15" s="114"/>
      <c r="I15" s="115"/>
      <c r="J15" s="115"/>
      <c r="K15" s="114"/>
      <c r="L15" s="115"/>
      <c r="M15" s="115"/>
      <c r="N15" s="114"/>
      <c r="O15" s="115"/>
      <c r="P15" s="115"/>
      <c r="Q15" s="114"/>
      <c r="R15" s="115"/>
      <c r="S15" s="115"/>
    </row>
    <row r="16" spans="2:24" x14ac:dyDescent="0.2">
      <c r="B16" s="120"/>
      <c r="C16" s="47" t="s">
        <v>141</v>
      </c>
      <c r="D16" s="179" t="s">
        <v>1</v>
      </c>
      <c r="E16" s="47"/>
      <c r="F16" s="47"/>
      <c r="G16" s="47"/>
      <c r="H16" s="47"/>
      <c r="I16" s="47"/>
      <c r="J16" s="179" t="s">
        <v>32</v>
      </c>
      <c r="K16" s="47"/>
      <c r="L16" s="47"/>
      <c r="M16" s="179" t="s">
        <v>32</v>
      </c>
      <c r="N16" s="47"/>
      <c r="O16" s="47"/>
      <c r="P16" s="179" t="s">
        <v>32</v>
      </c>
      <c r="Q16" s="47"/>
      <c r="R16" s="47"/>
      <c r="S16" s="179" t="s">
        <v>32</v>
      </c>
      <c r="T16" s="47"/>
      <c r="U16" s="47"/>
      <c r="V16" s="179" t="s">
        <v>32</v>
      </c>
    </row>
    <row r="17" spans="3:22" x14ac:dyDescent="0.2">
      <c r="C17" s="73" t="s">
        <v>137</v>
      </c>
      <c r="D17" s="49" t="s">
        <v>63</v>
      </c>
      <c r="E17" s="73"/>
      <c r="F17" s="73"/>
      <c r="G17" s="73">
        <v>6.71</v>
      </c>
      <c r="H17" s="73"/>
      <c r="I17" s="73"/>
      <c r="J17" s="185">
        <v>7.91</v>
      </c>
      <c r="K17" s="73"/>
      <c r="L17" s="73"/>
      <c r="M17" s="185">
        <v>6.96</v>
      </c>
      <c r="N17" s="73"/>
      <c r="O17" s="73"/>
      <c r="P17" s="185">
        <v>6.88</v>
      </c>
      <c r="Q17" s="73"/>
      <c r="R17" s="73"/>
      <c r="S17" s="185">
        <v>7.15</v>
      </c>
      <c r="T17" s="73"/>
      <c r="U17" s="73"/>
      <c r="V17" s="185">
        <v>7.76</v>
      </c>
    </row>
    <row r="18" spans="3:22" x14ac:dyDescent="0.2">
      <c r="C18" s="101" t="s">
        <v>138</v>
      </c>
      <c r="D18" s="49" t="s">
        <v>63</v>
      </c>
      <c r="E18" s="73"/>
      <c r="F18" s="73"/>
      <c r="G18" s="73">
        <v>1.44</v>
      </c>
      <c r="H18" s="73"/>
      <c r="I18" s="73"/>
      <c r="J18" s="185">
        <v>1.68</v>
      </c>
      <c r="K18" s="73"/>
      <c r="L18" s="73"/>
      <c r="M18" s="185">
        <v>1.98</v>
      </c>
      <c r="N18" s="73"/>
      <c r="O18" s="73"/>
      <c r="P18" s="185">
        <v>1.81</v>
      </c>
      <c r="Q18" s="73"/>
      <c r="R18" s="73"/>
      <c r="S18" s="185">
        <v>2.14</v>
      </c>
      <c r="T18" s="73"/>
      <c r="U18" s="73"/>
      <c r="V18" s="185">
        <v>1.91</v>
      </c>
    </row>
    <row r="19" spans="3:22" x14ac:dyDescent="0.2">
      <c r="C19" s="73" t="s">
        <v>139</v>
      </c>
      <c r="D19" s="100" t="s">
        <v>67</v>
      </c>
      <c r="E19" s="73"/>
      <c r="F19" s="73"/>
      <c r="G19" s="73">
        <v>453</v>
      </c>
      <c r="H19" s="73"/>
      <c r="I19" s="73"/>
      <c r="J19" s="185">
        <v>558</v>
      </c>
      <c r="K19" s="73"/>
      <c r="L19" s="73"/>
      <c r="M19" s="185">
        <v>679</v>
      </c>
      <c r="N19" s="73"/>
      <c r="O19" s="73"/>
      <c r="P19" s="185">
        <v>610</v>
      </c>
      <c r="Q19" s="73"/>
      <c r="R19" s="73"/>
      <c r="S19" s="185">
        <v>706</v>
      </c>
      <c r="T19" s="73"/>
      <c r="U19" s="73"/>
      <c r="V19" s="185">
        <v>647</v>
      </c>
    </row>
    <row r="21" spans="3:22" x14ac:dyDescent="0.2">
      <c r="C21" s="192" t="s">
        <v>68</v>
      </c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85"/>
      <c r="U21" s="85"/>
      <c r="V21" s="85"/>
    </row>
    <row r="23" spans="3:22" x14ac:dyDescent="0.2">
      <c r="C23" s="47"/>
      <c r="D23" s="47"/>
      <c r="E23" s="193" t="s">
        <v>2</v>
      </c>
      <c r="F23" s="194"/>
      <c r="G23" s="195"/>
      <c r="H23" s="190" t="s">
        <v>25</v>
      </c>
      <c r="I23" s="190"/>
      <c r="J23" s="190"/>
      <c r="K23" s="190" t="s">
        <v>4</v>
      </c>
      <c r="L23" s="190"/>
      <c r="M23" s="190"/>
      <c r="N23" s="190" t="s">
        <v>5</v>
      </c>
      <c r="O23" s="190"/>
      <c r="P23" s="190"/>
      <c r="Q23" s="190" t="s">
        <v>6</v>
      </c>
      <c r="R23" s="190"/>
      <c r="S23" s="190"/>
      <c r="T23" s="190" t="s">
        <v>42</v>
      </c>
      <c r="U23" s="190"/>
      <c r="V23" s="190"/>
    </row>
    <row r="24" spans="3:22" x14ac:dyDescent="0.2">
      <c r="C24" s="47"/>
      <c r="D24" s="111" t="s">
        <v>1</v>
      </c>
      <c r="E24" s="111" t="s">
        <v>60</v>
      </c>
      <c r="F24" s="111" t="s">
        <v>61</v>
      </c>
      <c r="G24" s="111" t="s">
        <v>32</v>
      </c>
      <c r="H24" s="111" t="s">
        <v>60</v>
      </c>
      <c r="I24" s="111" t="s">
        <v>61</v>
      </c>
      <c r="J24" s="111" t="s">
        <v>32</v>
      </c>
      <c r="K24" s="111" t="s">
        <v>60</v>
      </c>
      <c r="L24" s="111" t="s">
        <v>61</v>
      </c>
      <c r="M24" s="111" t="s">
        <v>32</v>
      </c>
      <c r="N24" s="111" t="s">
        <v>60</v>
      </c>
      <c r="O24" s="111" t="s">
        <v>61</v>
      </c>
      <c r="P24" s="111" t="s">
        <v>32</v>
      </c>
      <c r="Q24" s="111" t="s">
        <v>60</v>
      </c>
      <c r="R24" s="111" t="s">
        <v>61</v>
      </c>
      <c r="S24" s="111" t="s">
        <v>32</v>
      </c>
      <c r="T24" s="111" t="s">
        <v>60</v>
      </c>
      <c r="U24" s="111" t="s">
        <v>61</v>
      </c>
      <c r="V24" s="111" t="s">
        <v>32</v>
      </c>
    </row>
    <row r="25" spans="3:22" x14ac:dyDescent="0.2">
      <c r="C25" s="48" t="s">
        <v>69</v>
      </c>
      <c r="D25" s="49" t="s">
        <v>70</v>
      </c>
      <c r="E25" s="50">
        <v>9.31</v>
      </c>
      <c r="F25" s="50">
        <v>32.17</v>
      </c>
      <c r="G25" s="51">
        <v>41.48</v>
      </c>
      <c r="H25" s="50">
        <v>9.1999999999999993</v>
      </c>
      <c r="I25" s="50">
        <v>37.700000000000003</v>
      </c>
      <c r="J25" s="51">
        <v>46.900000000000006</v>
      </c>
      <c r="K25" s="50">
        <v>9.0449999999999999</v>
      </c>
      <c r="L25" s="50">
        <v>37.49</v>
      </c>
      <c r="M25" s="51">
        <v>46.535000000000004</v>
      </c>
      <c r="N25" s="50">
        <v>8.35</v>
      </c>
      <c r="O25" s="50">
        <v>36.29</v>
      </c>
      <c r="P25" s="51">
        <v>44.64</v>
      </c>
      <c r="Q25" s="50">
        <v>8.1199999999999992</v>
      </c>
      <c r="R25" s="50">
        <v>37.19</v>
      </c>
      <c r="S25" s="51">
        <f t="shared" ref="S25:S28" si="6">Q25+R25</f>
        <v>45.309999999999995</v>
      </c>
      <c r="T25" s="73">
        <v>9.52</v>
      </c>
      <c r="U25" s="73">
        <v>33.86</v>
      </c>
      <c r="V25" s="51">
        <f>T25+U25</f>
        <v>43.379999999999995</v>
      </c>
    </row>
    <row r="26" spans="3:22" x14ac:dyDescent="0.2">
      <c r="C26" s="48" t="s">
        <v>71</v>
      </c>
      <c r="D26" s="49" t="s">
        <v>70</v>
      </c>
      <c r="E26" s="50">
        <v>0.11</v>
      </c>
      <c r="F26" s="50">
        <v>0.39</v>
      </c>
      <c r="G26" s="51">
        <v>0.5</v>
      </c>
      <c r="H26" s="50">
        <v>0.14000000000000001</v>
      </c>
      <c r="I26" s="50">
        <v>0.54</v>
      </c>
      <c r="J26" s="51">
        <v>0.68</v>
      </c>
      <c r="K26" s="50">
        <v>0.17680000000000001</v>
      </c>
      <c r="L26" s="50">
        <v>0.55730000000000002</v>
      </c>
      <c r="M26" s="51">
        <v>0.73409999999999997</v>
      </c>
      <c r="N26" s="50">
        <v>0.38100000000000001</v>
      </c>
      <c r="O26" s="50">
        <v>0.72799999999999998</v>
      </c>
      <c r="P26" s="51">
        <v>1.109</v>
      </c>
      <c r="Q26" s="50">
        <v>0.48</v>
      </c>
      <c r="R26" s="50">
        <v>0.86</v>
      </c>
      <c r="S26" s="51">
        <f t="shared" si="6"/>
        <v>1.3399999999999999</v>
      </c>
      <c r="T26" s="73">
        <v>0.37</v>
      </c>
      <c r="U26" s="102">
        <v>1.901</v>
      </c>
      <c r="V26" s="51">
        <f t="shared" ref="V26:V28" si="7">T26+U26</f>
        <v>2.2709999999999999</v>
      </c>
    </row>
    <row r="27" spans="3:22" x14ac:dyDescent="0.2">
      <c r="C27" s="48" t="s">
        <v>72</v>
      </c>
      <c r="D27" s="49" t="s">
        <v>70</v>
      </c>
      <c r="E27" s="50"/>
      <c r="F27" s="50"/>
      <c r="G27" s="51"/>
      <c r="H27" s="50">
        <v>0</v>
      </c>
      <c r="I27" s="50">
        <v>0.11</v>
      </c>
      <c r="J27" s="51">
        <v>0.11</v>
      </c>
      <c r="K27" s="50">
        <v>7.1199999999999999E-2</v>
      </c>
      <c r="L27" s="50">
        <v>0.1023</v>
      </c>
      <c r="M27" s="51">
        <v>0.17349999999999999</v>
      </c>
      <c r="N27" s="54">
        <v>0.109</v>
      </c>
      <c r="O27" s="54">
        <v>0.1765723738752</v>
      </c>
      <c r="P27" s="55">
        <v>0.28499999999999998</v>
      </c>
      <c r="Q27" s="54">
        <v>0.186</v>
      </c>
      <c r="R27" s="54">
        <v>0.115</v>
      </c>
      <c r="S27" s="51">
        <f t="shared" si="6"/>
        <v>0.30099999999999999</v>
      </c>
      <c r="T27" s="73">
        <v>0.185</v>
      </c>
      <c r="U27" s="73">
        <v>0.106</v>
      </c>
      <c r="V27" s="51">
        <v>0.28999999999999998</v>
      </c>
    </row>
    <row r="28" spans="3:22" x14ac:dyDescent="0.2">
      <c r="C28" s="48" t="s">
        <v>73</v>
      </c>
      <c r="D28" s="49" t="s">
        <v>70</v>
      </c>
      <c r="E28" s="50"/>
      <c r="F28" s="52"/>
      <c r="G28" s="53"/>
      <c r="H28" s="50">
        <v>0</v>
      </c>
      <c r="I28" s="50">
        <v>0</v>
      </c>
      <c r="J28" s="51">
        <v>0</v>
      </c>
      <c r="K28" s="50">
        <v>0</v>
      </c>
      <c r="L28" s="50">
        <v>0.57779999999999998</v>
      </c>
      <c r="M28" s="51">
        <v>0.57779999999999998</v>
      </c>
      <c r="N28" s="50">
        <v>0</v>
      </c>
      <c r="O28" s="50">
        <v>0.51900000000000002</v>
      </c>
      <c r="P28" s="51">
        <v>0.51900000000000002</v>
      </c>
      <c r="Q28" s="50">
        <v>0</v>
      </c>
      <c r="R28" s="50">
        <v>0.73127453040000001</v>
      </c>
      <c r="S28" s="51">
        <f t="shared" si="6"/>
        <v>0.73127453040000001</v>
      </c>
      <c r="T28" s="102">
        <v>0</v>
      </c>
      <c r="U28" s="102">
        <v>0.753</v>
      </c>
      <c r="V28" s="51">
        <f t="shared" si="7"/>
        <v>0.753</v>
      </c>
    </row>
    <row r="29" spans="3:22" x14ac:dyDescent="0.2">
      <c r="D29" s="80"/>
    </row>
    <row r="30" spans="3:22" x14ac:dyDescent="0.2">
      <c r="C30" s="47"/>
      <c r="D30" s="47"/>
      <c r="E30" s="193" t="s">
        <v>2</v>
      </c>
      <c r="F30" s="194"/>
      <c r="G30" s="195"/>
      <c r="H30" s="190" t="s">
        <v>25</v>
      </c>
      <c r="I30" s="190"/>
      <c r="J30" s="190"/>
      <c r="K30" s="190" t="s">
        <v>4</v>
      </c>
      <c r="L30" s="190"/>
      <c r="M30" s="190"/>
      <c r="N30" s="190" t="s">
        <v>5</v>
      </c>
      <c r="O30" s="190"/>
      <c r="P30" s="190"/>
      <c r="Q30" s="190" t="s">
        <v>6</v>
      </c>
      <c r="R30" s="190"/>
      <c r="S30" s="190"/>
      <c r="T30" s="190" t="s">
        <v>42</v>
      </c>
      <c r="U30" s="190"/>
      <c r="V30" s="190"/>
    </row>
    <row r="31" spans="3:22" x14ac:dyDescent="0.2">
      <c r="C31" s="47"/>
      <c r="D31" s="111" t="s">
        <v>1</v>
      </c>
      <c r="E31" s="111" t="s">
        <v>60</v>
      </c>
      <c r="F31" s="111" t="s">
        <v>61</v>
      </c>
      <c r="G31" s="111" t="s">
        <v>32</v>
      </c>
      <c r="H31" s="111" t="s">
        <v>60</v>
      </c>
      <c r="I31" s="111" t="s">
        <v>61</v>
      </c>
      <c r="J31" s="111" t="s">
        <v>32</v>
      </c>
      <c r="K31" s="111" t="s">
        <v>60</v>
      </c>
      <c r="L31" s="111" t="s">
        <v>61</v>
      </c>
      <c r="M31" s="111" t="s">
        <v>32</v>
      </c>
      <c r="N31" s="111" t="s">
        <v>60</v>
      </c>
      <c r="O31" s="111" t="s">
        <v>61</v>
      </c>
      <c r="P31" s="111" t="s">
        <v>32</v>
      </c>
      <c r="Q31" s="111" t="s">
        <v>60</v>
      </c>
      <c r="R31" s="111" t="s">
        <v>61</v>
      </c>
      <c r="S31" s="111" t="s">
        <v>32</v>
      </c>
      <c r="T31" s="111" t="s">
        <v>60</v>
      </c>
      <c r="U31" s="111" t="s">
        <v>61</v>
      </c>
      <c r="V31" s="111" t="s">
        <v>32</v>
      </c>
    </row>
    <row r="32" spans="3:22" x14ac:dyDescent="0.2">
      <c r="C32" s="48" t="s">
        <v>69</v>
      </c>
      <c r="D32" s="49" t="s">
        <v>140</v>
      </c>
      <c r="E32" s="50">
        <f>E25*0.278</f>
        <v>2.5881800000000004</v>
      </c>
      <c r="F32" s="50">
        <f>F25*0.278</f>
        <v>8.9432600000000004</v>
      </c>
      <c r="G32" s="50">
        <f t="shared" ref="G32:V32" si="8">G25*0.278</f>
        <v>11.53144</v>
      </c>
      <c r="H32" s="50">
        <f t="shared" si="8"/>
        <v>2.5575999999999999</v>
      </c>
      <c r="I32" s="50">
        <f t="shared" si="8"/>
        <v>10.480600000000003</v>
      </c>
      <c r="J32" s="51">
        <f t="shared" si="8"/>
        <v>13.038200000000003</v>
      </c>
      <c r="K32" s="50">
        <f t="shared" si="8"/>
        <v>2.51451</v>
      </c>
      <c r="L32" s="50">
        <f t="shared" si="8"/>
        <v>10.422220000000001</v>
      </c>
      <c r="M32" s="51">
        <f t="shared" si="8"/>
        <v>12.936730000000003</v>
      </c>
      <c r="N32" s="50">
        <f t="shared" si="8"/>
        <v>2.3212999999999999</v>
      </c>
      <c r="O32" s="50">
        <f t="shared" si="8"/>
        <v>10.088620000000001</v>
      </c>
      <c r="P32" s="51">
        <f t="shared" si="8"/>
        <v>12.409920000000001</v>
      </c>
      <c r="Q32" s="50">
        <f t="shared" si="8"/>
        <v>2.2573599999999998</v>
      </c>
      <c r="R32" s="50">
        <f t="shared" si="8"/>
        <v>10.33882</v>
      </c>
      <c r="S32" s="51">
        <f t="shared" si="8"/>
        <v>12.59618</v>
      </c>
      <c r="T32" s="50">
        <f t="shared" si="8"/>
        <v>2.64656</v>
      </c>
      <c r="U32" s="50">
        <f t="shared" si="8"/>
        <v>9.4130800000000008</v>
      </c>
      <c r="V32" s="51">
        <f t="shared" si="8"/>
        <v>12.05964</v>
      </c>
    </row>
    <row r="33" spans="3:22" x14ac:dyDescent="0.2">
      <c r="C33" s="48" t="s">
        <v>71</v>
      </c>
      <c r="D33" s="49" t="s">
        <v>140</v>
      </c>
      <c r="E33" s="50">
        <f t="shared" ref="E33:V35" si="9">E26*0.278</f>
        <v>3.0580000000000003E-2</v>
      </c>
      <c r="F33" s="50">
        <f t="shared" si="9"/>
        <v>0.10842000000000002</v>
      </c>
      <c r="G33" s="50">
        <f t="shared" si="9"/>
        <v>0.13900000000000001</v>
      </c>
      <c r="H33" s="50">
        <f t="shared" si="9"/>
        <v>3.892000000000001E-2</v>
      </c>
      <c r="I33" s="50">
        <f t="shared" si="9"/>
        <v>0.15012000000000003</v>
      </c>
      <c r="J33" s="51">
        <f t="shared" si="9"/>
        <v>0.18904000000000004</v>
      </c>
      <c r="K33" s="50">
        <f t="shared" si="9"/>
        <v>4.9150400000000011E-2</v>
      </c>
      <c r="L33" s="50">
        <f t="shared" si="9"/>
        <v>0.15492940000000002</v>
      </c>
      <c r="M33" s="51">
        <f t="shared" si="9"/>
        <v>0.20407980000000001</v>
      </c>
      <c r="N33" s="50">
        <f t="shared" si="9"/>
        <v>0.10591800000000001</v>
      </c>
      <c r="O33" s="50">
        <f t="shared" si="9"/>
        <v>0.20238400000000001</v>
      </c>
      <c r="P33" s="51">
        <f t="shared" si="9"/>
        <v>0.30830200000000002</v>
      </c>
      <c r="Q33" s="50">
        <f t="shared" si="9"/>
        <v>0.13344</v>
      </c>
      <c r="R33" s="50">
        <f t="shared" si="9"/>
        <v>0.23908000000000001</v>
      </c>
      <c r="S33" s="51">
        <f t="shared" si="9"/>
        <v>0.37252000000000002</v>
      </c>
      <c r="T33" s="50">
        <f t="shared" si="9"/>
        <v>0.10286000000000001</v>
      </c>
      <c r="U33" s="50">
        <f t="shared" si="9"/>
        <v>0.528478</v>
      </c>
      <c r="V33" s="51">
        <f t="shared" si="9"/>
        <v>0.63133800000000007</v>
      </c>
    </row>
    <row r="34" spans="3:22" x14ac:dyDescent="0.2">
      <c r="C34" s="48" t="s">
        <v>72</v>
      </c>
      <c r="D34" s="49" t="s">
        <v>140</v>
      </c>
      <c r="E34" s="50"/>
      <c r="F34" s="50"/>
      <c r="G34" s="50"/>
      <c r="H34" s="50">
        <f t="shared" si="9"/>
        <v>0</v>
      </c>
      <c r="I34" s="50">
        <v>0.03</v>
      </c>
      <c r="J34" s="51">
        <f t="shared" si="9"/>
        <v>3.0580000000000003E-2</v>
      </c>
      <c r="K34" s="50">
        <f t="shared" si="9"/>
        <v>1.9793600000000001E-2</v>
      </c>
      <c r="L34" s="50">
        <f t="shared" si="9"/>
        <v>2.8439400000000004E-2</v>
      </c>
      <c r="M34" s="51">
        <f t="shared" si="9"/>
        <v>4.8232999999999998E-2</v>
      </c>
      <c r="N34" s="50">
        <f t="shared" si="9"/>
        <v>3.0302000000000003E-2</v>
      </c>
      <c r="O34" s="50">
        <f t="shared" si="9"/>
        <v>4.9087119937305607E-2</v>
      </c>
      <c r="P34" s="51">
        <f t="shared" si="9"/>
        <v>7.9229999999999995E-2</v>
      </c>
      <c r="Q34" s="50">
        <f t="shared" si="9"/>
        <v>5.1708000000000004E-2</v>
      </c>
      <c r="R34" s="50">
        <f t="shared" si="9"/>
        <v>3.1970000000000005E-2</v>
      </c>
      <c r="S34" s="51">
        <f t="shared" si="9"/>
        <v>8.3678000000000002E-2</v>
      </c>
      <c r="T34" s="50">
        <v>0.05</v>
      </c>
      <c r="U34" s="50">
        <v>0.03</v>
      </c>
      <c r="V34" s="51">
        <f>V27*0.278</f>
        <v>8.0619999999999997E-2</v>
      </c>
    </row>
    <row r="35" spans="3:22" x14ac:dyDescent="0.2">
      <c r="C35" s="48" t="s">
        <v>73</v>
      </c>
      <c r="D35" s="49" t="s">
        <v>140</v>
      </c>
      <c r="E35" s="50"/>
      <c r="F35" s="50"/>
      <c r="G35" s="50"/>
      <c r="H35" s="50">
        <v>0</v>
      </c>
      <c r="I35" s="50">
        <v>0</v>
      </c>
      <c r="J35" s="51">
        <f>J28*0.278</f>
        <v>0</v>
      </c>
      <c r="K35" s="50">
        <f t="shared" si="9"/>
        <v>0</v>
      </c>
      <c r="L35" s="50">
        <f t="shared" si="9"/>
        <v>0.1606284</v>
      </c>
      <c r="M35" s="51">
        <f t="shared" si="9"/>
        <v>0.1606284</v>
      </c>
      <c r="N35" s="50">
        <f t="shared" si="9"/>
        <v>0</v>
      </c>
      <c r="O35" s="50">
        <f t="shared" si="9"/>
        <v>0.14428200000000002</v>
      </c>
      <c r="P35" s="51">
        <f t="shared" si="9"/>
        <v>0.14428200000000002</v>
      </c>
      <c r="Q35" s="50">
        <f t="shared" si="9"/>
        <v>0</v>
      </c>
      <c r="R35" s="50">
        <f t="shared" si="9"/>
        <v>0.20329431945120002</v>
      </c>
      <c r="S35" s="51">
        <f t="shared" si="9"/>
        <v>0.20329431945120002</v>
      </c>
      <c r="T35" s="50">
        <f t="shared" si="9"/>
        <v>0</v>
      </c>
      <c r="U35" s="50">
        <f>U28*0.278</f>
        <v>0.20933400000000002</v>
      </c>
      <c r="V35" s="51">
        <f t="shared" si="9"/>
        <v>0.20933400000000002</v>
      </c>
    </row>
    <row r="36" spans="3:22" x14ac:dyDescent="0.2">
      <c r="D36" s="80"/>
    </row>
    <row r="37" spans="3:22" x14ac:dyDescent="0.2">
      <c r="C37" s="192" t="s">
        <v>74</v>
      </c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85"/>
      <c r="U37" s="85"/>
      <c r="V37" s="85"/>
    </row>
    <row r="39" spans="3:22" x14ac:dyDescent="0.2">
      <c r="C39" s="47"/>
      <c r="D39" s="47"/>
      <c r="E39" s="193" t="s">
        <v>2</v>
      </c>
      <c r="F39" s="194"/>
      <c r="G39" s="195"/>
      <c r="H39" s="190" t="s">
        <v>25</v>
      </c>
      <c r="I39" s="190"/>
      <c r="J39" s="190"/>
      <c r="K39" s="190" t="s">
        <v>4</v>
      </c>
      <c r="L39" s="190"/>
      <c r="M39" s="190"/>
      <c r="N39" s="190" t="s">
        <v>5</v>
      </c>
      <c r="O39" s="190"/>
      <c r="P39" s="190"/>
      <c r="Q39" s="190" t="s">
        <v>6</v>
      </c>
      <c r="R39" s="190"/>
      <c r="S39" s="190"/>
      <c r="T39" s="190" t="s">
        <v>42</v>
      </c>
      <c r="U39" s="190"/>
      <c r="V39" s="190"/>
    </row>
    <row r="40" spans="3:22" x14ac:dyDescent="0.2">
      <c r="C40" s="47"/>
      <c r="D40" s="111" t="s">
        <v>1</v>
      </c>
      <c r="E40" s="111" t="s">
        <v>60</v>
      </c>
      <c r="F40" s="111" t="s">
        <v>61</v>
      </c>
      <c r="G40" s="111" t="s">
        <v>32</v>
      </c>
      <c r="H40" s="111" t="s">
        <v>60</v>
      </c>
      <c r="I40" s="111" t="s">
        <v>61</v>
      </c>
      <c r="J40" s="111" t="s">
        <v>32</v>
      </c>
      <c r="K40" s="111" t="s">
        <v>60</v>
      </c>
      <c r="L40" s="111" t="s">
        <v>61</v>
      </c>
      <c r="M40" s="111" t="s">
        <v>32</v>
      </c>
      <c r="N40" s="111" t="s">
        <v>60</v>
      </c>
      <c r="O40" s="111" t="s">
        <v>61</v>
      </c>
      <c r="P40" s="111" t="s">
        <v>32</v>
      </c>
      <c r="Q40" s="111" t="s">
        <v>60</v>
      </c>
      <c r="R40" s="111" t="s">
        <v>61</v>
      </c>
      <c r="S40" s="111" t="s">
        <v>32</v>
      </c>
      <c r="T40" s="111" t="s">
        <v>60</v>
      </c>
      <c r="U40" s="111" t="s">
        <v>61</v>
      </c>
      <c r="V40" s="111" t="s">
        <v>32</v>
      </c>
    </row>
    <row r="41" spans="3:22" ht="17" x14ac:dyDescent="0.2">
      <c r="C41" s="56" t="s">
        <v>75</v>
      </c>
      <c r="D41" s="49" t="s">
        <v>76</v>
      </c>
      <c r="E41" s="48"/>
      <c r="F41" s="48"/>
      <c r="G41" s="57">
        <v>11.52</v>
      </c>
      <c r="H41" s="103"/>
      <c r="I41" s="103"/>
      <c r="J41" s="132">
        <v>13.02</v>
      </c>
      <c r="K41" s="15"/>
      <c r="L41" s="15"/>
      <c r="M41" s="132">
        <v>12.897657000000001</v>
      </c>
      <c r="N41" s="103"/>
      <c r="O41" s="103"/>
      <c r="P41" s="132">
        <v>12.4</v>
      </c>
      <c r="Q41" s="103"/>
      <c r="R41" s="103"/>
      <c r="S41" s="132">
        <v>12.588862795681299</v>
      </c>
      <c r="T41" s="15"/>
      <c r="U41" s="15"/>
      <c r="V41" s="132">
        <v>12.11</v>
      </c>
    </row>
    <row r="42" spans="3:22" ht="17" x14ac:dyDescent="0.2">
      <c r="C42" s="56" t="s">
        <v>77</v>
      </c>
      <c r="D42" s="49" t="s">
        <v>76</v>
      </c>
      <c r="E42" s="48"/>
      <c r="F42" s="48"/>
      <c r="G42" s="57">
        <v>0.14000000000000001</v>
      </c>
      <c r="H42" s="103"/>
      <c r="I42" s="103"/>
      <c r="J42" s="132">
        <v>0.19</v>
      </c>
      <c r="K42" s="15"/>
      <c r="L42" s="15"/>
      <c r="M42" s="132">
        <v>0.20394972222222221</v>
      </c>
      <c r="N42" s="103"/>
      <c r="O42" s="103"/>
      <c r="P42" s="132">
        <v>0.309</v>
      </c>
      <c r="Q42" s="103"/>
      <c r="R42" s="103"/>
      <c r="S42" s="132">
        <v>0.37447377701130102</v>
      </c>
      <c r="T42" s="15"/>
      <c r="U42" s="15"/>
      <c r="V42" s="132">
        <v>0.63</v>
      </c>
    </row>
    <row r="43" spans="3:22" ht="17" x14ac:dyDescent="0.2">
      <c r="C43" s="56" t="s">
        <v>78</v>
      </c>
      <c r="D43" s="49" t="s">
        <v>76</v>
      </c>
      <c r="E43" s="48"/>
      <c r="F43" s="48"/>
      <c r="G43" s="58">
        <v>0.14000000000000001</v>
      </c>
      <c r="H43" s="133"/>
      <c r="I43" s="133"/>
      <c r="J43" s="134">
        <v>0.2</v>
      </c>
      <c r="K43" s="133"/>
      <c r="L43" s="133"/>
      <c r="M43" s="134">
        <v>0.20871500000000001</v>
      </c>
      <c r="N43" s="133"/>
      <c r="O43" s="133"/>
      <c r="P43" s="134">
        <v>0.22500000000000001</v>
      </c>
      <c r="Q43" s="133"/>
      <c r="R43" s="133"/>
      <c r="S43" s="134">
        <v>0.28655181400000002</v>
      </c>
      <c r="T43" s="15"/>
      <c r="U43" s="15"/>
      <c r="V43" s="132">
        <v>0.28999999999999998</v>
      </c>
    </row>
    <row r="44" spans="3:22" ht="17" x14ac:dyDescent="0.2">
      <c r="C44" s="56" t="s">
        <v>79</v>
      </c>
      <c r="D44" s="49" t="s">
        <v>76</v>
      </c>
      <c r="E44" s="48"/>
      <c r="F44" s="48"/>
      <c r="G44" s="58">
        <v>1.4E-2</v>
      </c>
      <c r="H44" s="103"/>
      <c r="I44" s="103"/>
      <c r="J44" s="134">
        <v>2.5000000000000001E-2</v>
      </c>
      <c r="K44" s="15"/>
      <c r="L44" s="15"/>
      <c r="M44" s="134">
        <v>2.307E-2</v>
      </c>
      <c r="N44" s="103"/>
      <c r="O44" s="103"/>
      <c r="P44" s="134">
        <v>1.5270833333333334E-2</v>
      </c>
      <c r="Q44" s="103"/>
      <c r="R44" s="103"/>
      <c r="S44" s="134">
        <v>8.7593651651753403E-3</v>
      </c>
      <c r="T44" s="15"/>
      <c r="U44" s="15"/>
      <c r="V44" s="132">
        <v>4.0000000000000001E-3</v>
      </c>
    </row>
    <row r="45" spans="3:22" ht="51" x14ac:dyDescent="0.2">
      <c r="C45" s="56" t="s">
        <v>165</v>
      </c>
      <c r="D45" s="49" t="s">
        <v>76</v>
      </c>
      <c r="E45" s="48"/>
      <c r="F45" s="48"/>
      <c r="G45" s="58"/>
      <c r="H45" s="103"/>
      <c r="I45" s="103"/>
      <c r="J45" s="132">
        <v>5.37</v>
      </c>
      <c r="K45" s="15"/>
      <c r="L45" s="15"/>
      <c r="M45" s="132">
        <v>4.97</v>
      </c>
      <c r="N45" s="103"/>
      <c r="O45" s="103"/>
      <c r="P45" s="132">
        <v>4.92</v>
      </c>
      <c r="Q45" s="103"/>
      <c r="R45" s="103"/>
      <c r="S45" s="132">
        <v>5.21</v>
      </c>
      <c r="T45" s="15"/>
      <c r="U45" s="15"/>
      <c r="V45" s="132">
        <v>6.01</v>
      </c>
    </row>
    <row r="46" spans="3:22" ht="17" x14ac:dyDescent="0.2">
      <c r="C46" s="56" t="s">
        <v>80</v>
      </c>
      <c r="D46" s="49" t="s">
        <v>81</v>
      </c>
      <c r="E46" s="48"/>
      <c r="F46" s="48"/>
      <c r="G46" s="59">
        <v>1593</v>
      </c>
      <c r="H46" s="135"/>
      <c r="I46" s="135"/>
      <c r="J46" s="136">
        <v>2307.0300000000002</v>
      </c>
      <c r="K46" s="15"/>
      <c r="L46" s="15"/>
      <c r="M46" s="137">
        <v>2419.27</v>
      </c>
      <c r="N46" s="135"/>
      <c r="O46" s="135"/>
      <c r="P46" s="137">
        <v>2206.1000000000004</v>
      </c>
      <c r="Q46" s="135"/>
      <c r="R46" s="135"/>
      <c r="S46" s="137">
        <v>2082</v>
      </c>
      <c r="T46" s="15"/>
      <c r="U46" s="15"/>
      <c r="V46" s="137">
        <v>3289</v>
      </c>
    </row>
    <row r="47" spans="3:22" x14ac:dyDescent="0.2">
      <c r="D47" s="80"/>
    </row>
    <row r="48" spans="3:22" x14ac:dyDescent="0.2">
      <c r="C48" s="192" t="s">
        <v>82</v>
      </c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85"/>
      <c r="U48" s="85"/>
      <c r="V48" s="85"/>
    </row>
    <row r="50" spans="3:22" x14ac:dyDescent="0.2">
      <c r="C50" s="47"/>
      <c r="D50" s="47"/>
      <c r="E50" s="193" t="s">
        <v>2</v>
      </c>
      <c r="F50" s="194"/>
      <c r="G50" s="195"/>
      <c r="H50" s="190" t="s">
        <v>25</v>
      </c>
      <c r="I50" s="190"/>
      <c r="J50" s="190"/>
      <c r="K50" s="190" t="s">
        <v>4</v>
      </c>
      <c r="L50" s="190"/>
      <c r="M50" s="190"/>
      <c r="N50" s="190" t="s">
        <v>5</v>
      </c>
      <c r="O50" s="190"/>
      <c r="P50" s="190"/>
      <c r="Q50" s="190" t="s">
        <v>6</v>
      </c>
      <c r="R50" s="190"/>
      <c r="S50" s="190"/>
      <c r="T50" s="190" t="s">
        <v>42</v>
      </c>
      <c r="U50" s="190"/>
      <c r="V50" s="190"/>
    </row>
    <row r="51" spans="3:22" x14ac:dyDescent="0.2">
      <c r="C51" s="47"/>
      <c r="D51" s="111" t="s">
        <v>1</v>
      </c>
      <c r="E51" s="111" t="s">
        <v>60</v>
      </c>
      <c r="F51" s="111" t="s">
        <v>61</v>
      </c>
      <c r="G51" s="111" t="s">
        <v>32</v>
      </c>
      <c r="H51" s="111" t="s">
        <v>60</v>
      </c>
      <c r="I51" s="111" t="s">
        <v>61</v>
      </c>
      <c r="J51" s="111" t="s">
        <v>32</v>
      </c>
      <c r="K51" s="111" t="s">
        <v>60</v>
      </c>
      <c r="L51" s="111" t="s">
        <v>61</v>
      </c>
      <c r="M51" s="111" t="s">
        <v>32</v>
      </c>
      <c r="N51" s="111" t="s">
        <v>60</v>
      </c>
      <c r="O51" s="111" t="s">
        <v>61</v>
      </c>
      <c r="P51" s="111" t="s">
        <v>32</v>
      </c>
      <c r="Q51" s="111" t="s">
        <v>60</v>
      </c>
      <c r="R51" s="111" t="s">
        <v>61</v>
      </c>
      <c r="S51" s="111" t="s">
        <v>32</v>
      </c>
      <c r="T51" s="111" t="s">
        <v>60</v>
      </c>
      <c r="U51" s="111" t="s">
        <v>61</v>
      </c>
      <c r="V51" s="111" t="s">
        <v>32</v>
      </c>
    </row>
    <row r="52" spans="3:22" ht="17" x14ac:dyDescent="0.2">
      <c r="C52" s="56" t="s">
        <v>83</v>
      </c>
      <c r="D52" s="49" t="s">
        <v>84</v>
      </c>
      <c r="E52" s="43">
        <v>3.25</v>
      </c>
      <c r="F52" s="43">
        <v>6.7000000000000004E-2</v>
      </c>
      <c r="G52" s="60">
        <v>3.3170000000000002</v>
      </c>
      <c r="H52" s="43">
        <v>3.59</v>
      </c>
      <c r="I52" s="43">
        <v>0.09</v>
      </c>
      <c r="J52" s="60">
        <v>3.6799999999999997</v>
      </c>
      <c r="K52" s="43">
        <v>3.1280000000000001</v>
      </c>
      <c r="L52" s="43">
        <v>8.0100000000000005E-2</v>
      </c>
      <c r="M52" s="60">
        <v>3.2081</v>
      </c>
      <c r="N52" s="43">
        <v>3.052</v>
      </c>
      <c r="O52" s="43">
        <v>6.0999999999999999E-2</v>
      </c>
      <c r="P52" s="60">
        <v>3.113</v>
      </c>
      <c r="Q52" s="43">
        <v>3.32</v>
      </c>
      <c r="R52" s="43">
        <v>0.05</v>
      </c>
      <c r="S52" s="51">
        <f t="shared" ref="S52:S58" si="10">Q52+R52</f>
        <v>3.3699999999999997</v>
      </c>
      <c r="T52" s="18">
        <v>3.016</v>
      </c>
      <c r="U52" s="18">
        <v>3.1E-2</v>
      </c>
      <c r="V52" s="51">
        <f>T52+U52</f>
        <v>3.0470000000000002</v>
      </c>
    </row>
    <row r="53" spans="3:22" ht="17" x14ac:dyDescent="0.2">
      <c r="C53" s="56" t="s">
        <v>85</v>
      </c>
      <c r="D53" s="49" t="s">
        <v>84</v>
      </c>
      <c r="E53" s="43">
        <v>4.93</v>
      </c>
      <c r="F53" s="43">
        <v>11.84</v>
      </c>
      <c r="G53" s="60">
        <v>16.77</v>
      </c>
      <c r="H53" s="43">
        <v>5.4</v>
      </c>
      <c r="I53" s="43">
        <v>14.98</v>
      </c>
      <c r="J53" s="60">
        <v>20.380000000000003</v>
      </c>
      <c r="K53" s="43">
        <v>5.5807880000000001</v>
      </c>
      <c r="L53" s="43">
        <v>14.1</v>
      </c>
      <c r="M53" s="60">
        <v>19.680788</v>
      </c>
      <c r="N53" s="43">
        <v>4.4710000000000001</v>
      </c>
      <c r="O53" s="43">
        <v>12.278</v>
      </c>
      <c r="P53" s="60">
        <v>16.749000000000002</v>
      </c>
      <c r="Q53" s="43">
        <v>4.8600000000000003</v>
      </c>
      <c r="R53" s="43">
        <v>12.629</v>
      </c>
      <c r="S53" s="51">
        <f t="shared" si="10"/>
        <v>17.489000000000001</v>
      </c>
      <c r="T53" s="18">
        <v>5.3090000000000002</v>
      </c>
      <c r="U53" s="18">
        <v>8.3960000000000008</v>
      </c>
      <c r="V53" s="51">
        <f t="shared" ref="V53:V58" si="11">T53+U53</f>
        <v>13.705000000000002</v>
      </c>
    </row>
    <row r="54" spans="3:22" ht="17" x14ac:dyDescent="0.2">
      <c r="C54" s="56" t="s">
        <v>86</v>
      </c>
      <c r="D54" s="49" t="s">
        <v>84</v>
      </c>
      <c r="E54" s="43">
        <v>0</v>
      </c>
      <c r="F54" s="43">
        <v>5.0000000000000001E-3</v>
      </c>
      <c r="G54" s="60">
        <v>5.0000000000000001E-3</v>
      </c>
      <c r="H54" s="43">
        <v>0</v>
      </c>
      <c r="I54" s="43">
        <v>0.02</v>
      </c>
      <c r="J54" s="60">
        <v>0.02</v>
      </c>
      <c r="K54" s="43">
        <v>0</v>
      </c>
      <c r="L54" s="43">
        <v>6.0400000000000002E-3</v>
      </c>
      <c r="M54" s="60">
        <v>6.0400000000000002E-3</v>
      </c>
      <c r="N54" s="43">
        <v>0</v>
      </c>
      <c r="O54" s="43">
        <v>1.2999999999999999E-2</v>
      </c>
      <c r="P54" s="61">
        <v>1.2999999999999999E-2</v>
      </c>
      <c r="Q54" s="43">
        <v>0</v>
      </c>
      <c r="R54" s="43">
        <v>1.7999999999999999E-2</v>
      </c>
      <c r="S54" s="51">
        <f t="shared" si="10"/>
        <v>1.7999999999999999E-2</v>
      </c>
      <c r="T54" s="18">
        <v>0</v>
      </c>
      <c r="U54" s="18">
        <v>2.3E-2</v>
      </c>
      <c r="V54" s="51">
        <f t="shared" si="11"/>
        <v>2.3E-2</v>
      </c>
    </row>
    <row r="55" spans="3:22" ht="17" x14ac:dyDescent="0.2">
      <c r="C55" s="56" t="s">
        <v>87</v>
      </c>
      <c r="D55" s="49" t="s">
        <v>84</v>
      </c>
      <c r="E55" s="43">
        <v>0.55000000000000004</v>
      </c>
      <c r="F55" s="43">
        <v>4.21</v>
      </c>
      <c r="G55" s="60">
        <v>4.7699999999999996</v>
      </c>
      <c r="H55" s="43">
        <v>1.1399999999999999</v>
      </c>
      <c r="I55" s="43">
        <v>3.9</v>
      </c>
      <c r="J55" s="60">
        <v>5.04</v>
      </c>
      <c r="K55" s="43">
        <v>1.1468</v>
      </c>
      <c r="L55" s="43">
        <v>5.0199999999999996</v>
      </c>
      <c r="M55" s="60">
        <v>6.1667999999999994</v>
      </c>
      <c r="N55" s="43">
        <v>0.82</v>
      </c>
      <c r="O55" s="43">
        <v>5.9320000000000004</v>
      </c>
      <c r="P55" s="60">
        <v>6.7520000000000007</v>
      </c>
      <c r="Q55" s="43">
        <v>0.52</v>
      </c>
      <c r="R55" s="43">
        <v>6.66</v>
      </c>
      <c r="S55" s="51">
        <f t="shared" si="10"/>
        <v>7.18</v>
      </c>
      <c r="T55" s="18">
        <v>0.61</v>
      </c>
      <c r="U55" s="18">
        <v>8.91</v>
      </c>
      <c r="V55" s="51">
        <f t="shared" si="11"/>
        <v>9.52</v>
      </c>
    </row>
    <row r="56" spans="3:22" ht="17" x14ac:dyDescent="0.2">
      <c r="C56" s="56" t="s">
        <v>88</v>
      </c>
      <c r="D56" s="49" t="s">
        <v>84</v>
      </c>
      <c r="E56" s="43">
        <v>5.0000000000000001E-3</v>
      </c>
      <c r="F56" s="43">
        <v>0</v>
      </c>
      <c r="G56" s="60">
        <v>5.0000000000000001E-3</v>
      </c>
      <c r="H56" s="43">
        <v>0.09</v>
      </c>
      <c r="I56" s="43">
        <v>0</v>
      </c>
      <c r="J56" s="60">
        <v>0.09</v>
      </c>
      <c r="K56" s="43">
        <v>2.9399999999999999E-2</v>
      </c>
      <c r="L56" s="43">
        <v>9.4200000000000006E-2</v>
      </c>
      <c r="M56" s="60">
        <v>0.1236</v>
      </c>
      <c r="N56" s="43">
        <v>1.4E-2</v>
      </c>
      <c r="O56" s="43">
        <v>8.5199999999999998E-2</v>
      </c>
      <c r="P56" s="60">
        <v>9.9199999999999997E-2</v>
      </c>
      <c r="Q56" s="62">
        <v>2.4000000000000001E-4</v>
      </c>
      <c r="R56" s="43">
        <v>0</v>
      </c>
      <c r="S56" s="105">
        <f t="shared" si="10"/>
        <v>2.4000000000000001E-4</v>
      </c>
      <c r="T56" s="138">
        <v>1.6999999999999999E-3</v>
      </c>
      <c r="U56" s="18">
        <v>0</v>
      </c>
      <c r="V56" s="55">
        <f t="shared" si="11"/>
        <v>1.6999999999999999E-3</v>
      </c>
    </row>
    <row r="57" spans="3:22" ht="17" x14ac:dyDescent="0.2">
      <c r="C57" s="56" t="s">
        <v>89</v>
      </c>
      <c r="D57" s="49" t="s">
        <v>84</v>
      </c>
      <c r="E57" s="131"/>
      <c r="F57" s="131"/>
      <c r="G57" s="60">
        <v>18.09</v>
      </c>
      <c r="H57" s="43">
        <v>7.58</v>
      </c>
      <c r="I57" s="43">
        <v>14.55</v>
      </c>
      <c r="J57" s="60">
        <v>22.13</v>
      </c>
      <c r="K57" s="43">
        <v>7.73</v>
      </c>
      <c r="L57" s="43">
        <v>13.03</v>
      </c>
      <c r="M57" s="60">
        <f>K57+L57</f>
        <v>20.759999999999998</v>
      </c>
      <c r="N57" s="43">
        <v>6.32</v>
      </c>
      <c r="O57" s="43">
        <v>11.95</v>
      </c>
      <c r="P57" s="60">
        <v>18.277999999999999</v>
      </c>
      <c r="Q57" s="43">
        <v>6.8</v>
      </c>
      <c r="R57" s="43">
        <v>12.24</v>
      </c>
      <c r="S57" s="51">
        <v>19.04</v>
      </c>
      <c r="T57" s="18">
        <v>7.56</v>
      </c>
      <c r="U57" s="123">
        <v>10.32</v>
      </c>
      <c r="V57" s="51">
        <v>17.88</v>
      </c>
    </row>
    <row r="58" spans="3:22" ht="17" x14ac:dyDescent="0.2">
      <c r="C58" s="56" t="s">
        <v>90</v>
      </c>
      <c r="D58" s="49" t="s">
        <v>84</v>
      </c>
      <c r="E58" s="43">
        <v>6.38</v>
      </c>
      <c r="F58" s="43">
        <v>5.05</v>
      </c>
      <c r="G58" s="60">
        <v>11.43</v>
      </c>
      <c r="H58" s="43">
        <v>9.17</v>
      </c>
      <c r="I58" s="43">
        <v>5.5</v>
      </c>
      <c r="J58" s="60">
        <v>14.67</v>
      </c>
      <c r="K58" s="43">
        <v>10.225955000000001</v>
      </c>
      <c r="L58" s="43">
        <v>5.49</v>
      </c>
      <c r="M58" s="60">
        <v>15.715955000000001</v>
      </c>
      <c r="N58" s="43">
        <v>11.42</v>
      </c>
      <c r="O58" s="43">
        <v>4.68</v>
      </c>
      <c r="P58" s="60">
        <v>16.100000000000001</v>
      </c>
      <c r="Q58" s="43">
        <v>11.9</v>
      </c>
      <c r="R58" s="43">
        <v>4.8390000000000004</v>
      </c>
      <c r="S58" s="51">
        <f t="shared" si="10"/>
        <v>16.739000000000001</v>
      </c>
      <c r="T58" s="18">
        <v>14.404999999999999</v>
      </c>
      <c r="U58" s="18">
        <v>4.8150000000000004</v>
      </c>
      <c r="V58" s="51">
        <f t="shared" si="11"/>
        <v>19.22</v>
      </c>
    </row>
    <row r="59" spans="3:22" ht="17" x14ac:dyDescent="0.2">
      <c r="C59" s="56" t="s">
        <v>133</v>
      </c>
      <c r="D59" s="49" t="s">
        <v>84</v>
      </c>
      <c r="E59" s="104">
        <f>E52+E53+E54+E56</f>
        <v>8.1850000000000005</v>
      </c>
      <c r="F59" s="104">
        <f t="shared" ref="F59:V59" si="12">F52+F53+F54+F56</f>
        <v>11.912000000000001</v>
      </c>
      <c r="G59" s="60">
        <f t="shared" si="12"/>
        <v>20.096999999999998</v>
      </c>
      <c r="H59" s="104">
        <f t="shared" si="12"/>
        <v>9.08</v>
      </c>
      <c r="I59" s="104">
        <f t="shared" si="12"/>
        <v>15.09</v>
      </c>
      <c r="J59" s="60">
        <f t="shared" si="12"/>
        <v>24.17</v>
      </c>
      <c r="K59" s="104">
        <f t="shared" si="12"/>
        <v>8.738188000000001</v>
      </c>
      <c r="L59" s="104">
        <f t="shared" si="12"/>
        <v>14.280340000000001</v>
      </c>
      <c r="M59" s="51">
        <f t="shared" si="12"/>
        <v>23.018528</v>
      </c>
      <c r="N59" s="43">
        <f t="shared" si="12"/>
        <v>7.5369999999999999</v>
      </c>
      <c r="O59" s="43">
        <f t="shared" si="12"/>
        <v>12.437200000000001</v>
      </c>
      <c r="P59" s="51">
        <f t="shared" si="12"/>
        <v>19.974200000000003</v>
      </c>
      <c r="Q59" s="104">
        <f t="shared" si="12"/>
        <v>8.1802399999999995</v>
      </c>
      <c r="R59" s="104">
        <f t="shared" si="12"/>
        <v>12.697000000000001</v>
      </c>
      <c r="S59" s="51">
        <f t="shared" si="12"/>
        <v>20.877240000000004</v>
      </c>
      <c r="T59" s="104">
        <f t="shared" si="12"/>
        <v>8.3266999999999989</v>
      </c>
      <c r="U59" s="104">
        <f t="shared" si="12"/>
        <v>8.4500000000000011</v>
      </c>
      <c r="V59" s="51">
        <f t="shared" si="12"/>
        <v>16.776700000000002</v>
      </c>
    </row>
    <row r="60" spans="3:22" x14ac:dyDescent="0.2">
      <c r="D60" s="80"/>
    </row>
    <row r="61" spans="3:22" x14ac:dyDescent="0.2">
      <c r="D61" s="80"/>
    </row>
    <row r="62" spans="3:22" x14ac:dyDescent="0.2">
      <c r="C62" s="192" t="s">
        <v>91</v>
      </c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85"/>
      <c r="U62" s="85"/>
      <c r="V62" s="85"/>
    </row>
    <row r="64" spans="3:22" x14ac:dyDescent="0.2">
      <c r="C64" s="47"/>
      <c r="D64" s="47"/>
      <c r="E64" s="193" t="s">
        <v>2</v>
      </c>
      <c r="F64" s="194"/>
      <c r="G64" s="195"/>
      <c r="H64" s="190" t="s">
        <v>25</v>
      </c>
      <c r="I64" s="190"/>
      <c r="J64" s="190"/>
      <c r="K64" s="190" t="s">
        <v>4</v>
      </c>
      <c r="L64" s="190"/>
      <c r="M64" s="190"/>
      <c r="N64" s="190" t="s">
        <v>5</v>
      </c>
      <c r="O64" s="190"/>
      <c r="P64" s="190"/>
      <c r="Q64" s="190" t="s">
        <v>6</v>
      </c>
      <c r="R64" s="190"/>
      <c r="S64" s="190"/>
      <c r="T64" s="190" t="s">
        <v>42</v>
      </c>
      <c r="U64" s="190"/>
      <c r="V64" s="190"/>
    </row>
    <row r="65" spans="3:22" x14ac:dyDescent="0.2">
      <c r="C65" s="47"/>
      <c r="D65" s="111" t="s">
        <v>1</v>
      </c>
      <c r="E65" s="111" t="s">
        <v>60</v>
      </c>
      <c r="F65" s="111" t="s">
        <v>61</v>
      </c>
      <c r="G65" s="111" t="s">
        <v>32</v>
      </c>
      <c r="H65" s="111" t="s">
        <v>60</v>
      </c>
      <c r="I65" s="111" t="s">
        <v>61</v>
      </c>
      <c r="J65" s="111" t="s">
        <v>32</v>
      </c>
      <c r="K65" s="111" t="s">
        <v>60</v>
      </c>
      <c r="L65" s="111" t="s">
        <v>61</v>
      </c>
      <c r="M65" s="111" t="s">
        <v>32</v>
      </c>
      <c r="N65" s="111" t="s">
        <v>60</v>
      </c>
      <c r="O65" s="111" t="s">
        <v>61</v>
      </c>
      <c r="P65" s="111" t="s">
        <v>32</v>
      </c>
      <c r="Q65" s="111" t="s">
        <v>60</v>
      </c>
      <c r="R65" s="111" t="s">
        <v>61</v>
      </c>
      <c r="S65" s="111" t="s">
        <v>32</v>
      </c>
      <c r="T65" s="111" t="s">
        <v>60</v>
      </c>
      <c r="U65" s="111" t="s">
        <v>61</v>
      </c>
      <c r="V65" s="111" t="s">
        <v>32</v>
      </c>
    </row>
    <row r="66" spans="3:22" ht="17" x14ac:dyDescent="0.2">
      <c r="C66" s="56" t="s">
        <v>92</v>
      </c>
      <c r="D66" s="49" t="s">
        <v>67</v>
      </c>
      <c r="E66" s="43"/>
      <c r="F66" s="43"/>
      <c r="G66" s="63">
        <v>887</v>
      </c>
      <c r="H66" s="64"/>
      <c r="I66" s="64"/>
      <c r="J66" s="63">
        <v>1039</v>
      </c>
      <c r="K66" s="64"/>
      <c r="L66" s="64"/>
      <c r="M66" s="63">
        <v>1155</v>
      </c>
      <c r="N66" s="64"/>
      <c r="O66" s="64"/>
      <c r="P66" s="63">
        <v>1027</v>
      </c>
      <c r="Q66" s="64"/>
      <c r="R66" s="64"/>
      <c r="S66" s="63">
        <v>1096.5999999999999</v>
      </c>
      <c r="T66" s="73"/>
      <c r="U66" s="73"/>
      <c r="V66" s="63">
        <v>963</v>
      </c>
    </row>
    <row r="67" spans="3:22" ht="17" x14ac:dyDescent="0.2">
      <c r="C67" s="56" t="s">
        <v>93</v>
      </c>
      <c r="D67" s="49" t="s">
        <v>67</v>
      </c>
      <c r="E67" s="43"/>
      <c r="F67" s="43"/>
      <c r="G67" s="63">
        <v>19255</v>
      </c>
      <c r="H67" s="64"/>
      <c r="I67" s="64"/>
      <c r="J67" s="63">
        <v>22112</v>
      </c>
      <c r="K67" s="64"/>
      <c r="L67" s="64"/>
      <c r="M67" s="63">
        <v>30235</v>
      </c>
      <c r="N67" s="64"/>
      <c r="O67" s="64"/>
      <c r="P67" s="63">
        <v>23069.219324729202</v>
      </c>
      <c r="Q67" s="64"/>
      <c r="R67" s="64"/>
      <c r="S67" s="63">
        <v>19600.099999999999</v>
      </c>
      <c r="T67" s="73"/>
      <c r="U67" s="73"/>
      <c r="V67" s="63">
        <v>22006</v>
      </c>
    </row>
    <row r="68" spans="3:22" ht="17" x14ac:dyDescent="0.2">
      <c r="C68" s="56" t="s">
        <v>121</v>
      </c>
      <c r="D68" s="49" t="s">
        <v>67</v>
      </c>
      <c r="E68" s="43"/>
      <c r="F68" s="43"/>
      <c r="G68" s="63">
        <v>7602</v>
      </c>
      <c r="H68" s="64"/>
      <c r="I68" s="64"/>
      <c r="J68" s="63">
        <v>6798</v>
      </c>
      <c r="K68" s="64"/>
      <c r="L68" s="64"/>
      <c r="M68" s="63">
        <v>8642</v>
      </c>
      <c r="N68" s="64"/>
      <c r="O68" s="64"/>
      <c r="P68" s="63">
        <v>8913</v>
      </c>
      <c r="Q68" s="64"/>
      <c r="R68" s="64"/>
      <c r="S68" s="63">
        <v>8098.3</v>
      </c>
      <c r="T68" s="73"/>
      <c r="U68" s="73"/>
      <c r="V68" s="63">
        <v>6145</v>
      </c>
    </row>
    <row r="69" spans="3:22" x14ac:dyDescent="0.2">
      <c r="D69" s="80"/>
    </row>
    <row r="70" spans="3:22" x14ac:dyDescent="0.2">
      <c r="D70" s="80"/>
    </row>
    <row r="71" spans="3:22" x14ac:dyDescent="0.2">
      <c r="C71" s="192" t="s">
        <v>94</v>
      </c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85"/>
      <c r="U71" s="85"/>
      <c r="V71" s="85"/>
    </row>
    <row r="73" spans="3:22" x14ac:dyDescent="0.2">
      <c r="C73" s="47"/>
      <c r="D73" s="47"/>
      <c r="E73" s="193" t="s">
        <v>2</v>
      </c>
      <c r="F73" s="194"/>
      <c r="G73" s="195"/>
      <c r="H73" s="190" t="s">
        <v>25</v>
      </c>
      <c r="I73" s="190"/>
      <c r="J73" s="190"/>
      <c r="K73" s="190" t="s">
        <v>4</v>
      </c>
      <c r="L73" s="190"/>
      <c r="M73" s="190"/>
      <c r="N73" s="190" t="s">
        <v>5</v>
      </c>
      <c r="O73" s="190"/>
      <c r="P73" s="190"/>
      <c r="Q73" s="190" t="s">
        <v>6</v>
      </c>
      <c r="R73" s="190"/>
      <c r="S73" s="190"/>
      <c r="T73" s="190" t="s">
        <v>42</v>
      </c>
      <c r="U73" s="190"/>
      <c r="V73" s="190"/>
    </row>
    <row r="74" spans="3:22" x14ac:dyDescent="0.2">
      <c r="C74" s="47"/>
      <c r="D74" s="111" t="s">
        <v>1</v>
      </c>
      <c r="E74" s="111" t="s">
        <v>60</v>
      </c>
      <c r="F74" s="111" t="s">
        <v>61</v>
      </c>
      <c r="G74" s="111" t="s">
        <v>32</v>
      </c>
      <c r="H74" s="111" t="s">
        <v>60</v>
      </c>
      <c r="I74" s="111" t="s">
        <v>61</v>
      </c>
      <c r="J74" s="111" t="s">
        <v>32</v>
      </c>
      <c r="K74" s="111" t="s">
        <v>60</v>
      </c>
      <c r="L74" s="111" t="s">
        <v>61</v>
      </c>
      <c r="M74" s="111" t="s">
        <v>32</v>
      </c>
      <c r="N74" s="111" t="s">
        <v>60</v>
      </c>
      <c r="O74" s="111" t="s">
        <v>61</v>
      </c>
      <c r="P74" s="111" t="s">
        <v>32</v>
      </c>
      <c r="Q74" s="111" t="s">
        <v>60</v>
      </c>
      <c r="R74" s="111" t="s">
        <v>61</v>
      </c>
      <c r="S74" s="111" t="s">
        <v>32</v>
      </c>
      <c r="T74" s="111" t="s">
        <v>60</v>
      </c>
      <c r="U74" s="111" t="s">
        <v>61</v>
      </c>
      <c r="V74" s="111" t="s">
        <v>32</v>
      </c>
    </row>
    <row r="75" spans="3:22" ht="17" x14ac:dyDescent="0.2">
      <c r="C75" s="86" t="s">
        <v>95</v>
      </c>
      <c r="D75" s="65" t="s">
        <v>96</v>
      </c>
      <c r="E75" s="56"/>
      <c r="F75" s="56"/>
      <c r="G75" s="66">
        <v>4.29</v>
      </c>
      <c r="H75" s="67"/>
      <c r="I75" s="67"/>
      <c r="J75" s="66">
        <v>4.83</v>
      </c>
      <c r="K75" s="67"/>
      <c r="L75" s="67"/>
      <c r="M75" s="66">
        <f>4704635/1000000</f>
        <v>4.7046349999999997</v>
      </c>
      <c r="N75" s="67"/>
      <c r="O75" s="67"/>
      <c r="P75" s="66">
        <v>4.4800000000000004</v>
      </c>
      <c r="Q75" s="67"/>
      <c r="R75" s="67"/>
      <c r="S75" s="66">
        <v>4.4877472960222855</v>
      </c>
      <c r="T75" s="73"/>
      <c r="U75" s="73"/>
      <c r="V75" s="66">
        <v>4.32</v>
      </c>
    </row>
    <row r="76" spans="3:22" ht="17" x14ac:dyDescent="0.2">
      <c r="C76" s="68" t="s">
        <v>97</v>
      </c>
      <c r="D76" s="65" t="s">
        <v>96</v>
      </c>
      <c r="E76" s="56"/>
      <c r="F76" s="56"/>
      <c r="G76" s="66">
        <v>4.2000000000000003E-2</v>
      </c>
      <c r="H76" s="67"/>
      <c r="I76" s="67"/>
      <c r="J76" s="180">
        <v>0.03</v>
      </c>
      <c r="K76" s="67"/>
      <c r="L76" s="67"/>
      <c r="M76" s="180">
        <v>0</v>
      </c>
      <c r="N76" s="180"/>
      <c r="O76" s="180"/>
      <c r="P76" s="180">
        <v>0</v>
      </c>
      <c r="Q76" s="180"/>
      <c r="R76" s="180"/>
      <c r="S76" s="180">
        <v>0</v>
      </c>
      <c r="T76" s="89"/>
      <c r="U76" s="89"/>
      <c r="V76" s="180">
        <v>0</v>
      </c>
    </row>
    <row r="77" spans="3:22" ht="17" x14ac:dyDescent="0.2">
      <c r="C77" s="68" t="s">
        <v>98</v>
      </c>
      <c r="D77" s="65" t="s">
        <v>96</v>
      </c>
      <c r="E77" s="56"/>
      <c r="F77" s="56"/>
      <c r="G77" s="66">
        <v>0.2</v>
      </c>
      <c r="H77" s="67"/>
      <c r="I77" s="67"/>
      <c r="J77" s="180">
        <v>0.17</v>
      </c>
      <c r="K77" s="67"/>
      <c r="L77" s="67"/>
      <c r="M77" s="180">
        <f>201492/1000000</f>
        <v>0.201492</v>
      </c>
      <c r="N77" s="180"/>
      <c r="O77" s="180"/>
      <c r="P77" s="180">
        <v>0.188</v>
      </c>
      <c r="Q77" s="180"/>
      <c r="R77" s="180"/>
      <c r="S77" s="181">
        <v>0.16</v>
      </c>
      <c r="T77" s="89"/>
      <c r="U77" s="89"/>
      <c r="V77" s="180">
        <v>0.158</v>
      </c>
    </row>
    <row r="78" spans="3:22" ht="17" x14ac:dyDescent="0.2">
      <c r="C78" s="68" t="s">
        <v>99</v>
      </c>
      <c r="D78" s="65" t="s">
        <v>96</v>
      </c>
      <c r="E78" s="56"/>
      <c r="F78" s="56"/>
      <c r="G78" s="66">
        <v>1.6E-2</v>
      </c>
      <c r="H78" s="67"/>
      <c r="I78" s="67"/>
      <c r="J78" s="180">
        <v>0.02</v>
      </c>
      <c r="K78" s="67"/>
      <c r="L78" s="67"/>
      <c r="M78" s="180">
        <f>9923/1000000</f>
        <v>9.9229999999999995E-3</v>
      </c>
      <c r="N78" s="180"/>
      <c r="O78" s="180"/>
      <c r="P78" s="180">
        <v>5.1780000000000003E-3</v>
      </c>
      <c r="Q78" s="180"/>
      <c r="R78" s="180"/>
      <c r="S78" s="182">
        <v>4.2169461840000001E-4</v>
      </c>
      <c r="T78" s="89"/>
      <c r="U78" s="89"/>
      <c r="V78" s="180">
        <v>0</v>
      </c>
    </row>
    <row r="79" spans="3:22" ht="17" x14ac:dyDescent="0.2">
      <c r="C79" s="68" t="s">
        <v>100</v>
      </c>
      <c r="D79" s="65" t="s">
        <v>96</v>
      </c>
      <c r="E79" s="56"/>
      <c r="F79" s="56"/>
      <c r="G79" s="69">
        <v>1E-3</v>
      </c>
      <c r="H79" s="70"/>
      <c r="I79" s="70"/>
      <c r="J79" s="181">
        <v>1E-3</v>
      </c>
      <c r="K79" s="70"/>
      <c r="L79" s="70"/>
      <c r="M79" s="181">
        <v>1E-3</v>
      </c>
      <c r="N79" s="181"/>
      <c r="O79" s="181"/>
      <c r="P79" s="181">
        <v>1E-3</v>
      </c>
      <c r="Q79" s="181"/>
      <c r="R79" s="181"/>
      <c r="S79" s="181">
        <v>9.9572732302500005E-4</v>
      </c>
      <c r="T79" s="89"/>
      <c r="U79" s="89"/>
      <c r="V79" s="183">
        <v>4.0000000000000002E-4</v>
      </c>
    </row>
    <row r="80" spans="3:22" ht="17" x14ac:dyDescent="0.2">
      <c r="C80" s="68" t="s">
        <v>101</v>
      </c>
      <c r="D80" s="65" t="s">
        <v>96</v>
      </c>
      <c r="E80" s="56"/>
      <c r="F80" s="56"/>
      <c r="G80" s="66">
        <v>3.64</v>
      </c>
      <c r="H80" s="67"/>
      <c r="I80" s="67"/>
      <c r="J80" s="180">
        <v>4.22</v>
      </c>
      <c r="K80" s="67"/>
      <c r="L80" s="67"/>
      <c r="M80" s="180">
        <f>4192952/1000000</f>
        <v>4.192952</v>
      </c>
      <c r="N80" s="180"/>
      <c r="O80" s="180"/>
      <c r="P80" s="180">
        <v>4.035482</v>
      </c>
      <c r="Q80" s="180"/>
      <c r="R80" s="180"/>
      <c r="S80" s="180">
        <v>4.09334987408086</v>
      </c>
      <c r="T80" s="89"/>
      <c r="U80" s="89"/>
      <c r="V80" s="180">
        <v>3.8650000000000002</v>
      </c>
    </row>
    <row r="81" spans="2:22" ht="17" x14ac:dyDescent="0.2">
      <c r="C81" s="68" t="s">
        <v>102</v>
      </c>
      <c r="D81" s="65" t="s">
        <v>96</v>
      </c>
      <c r="E81" s="56"/>
      <c r="F81" s="56"/>
      <c r="G81" s="66">
        <v>0.38</v>
      </c>
      <c r="H81" s="67"/>
      <c r="I81" s="67"/>
      <c r="J81" s="180">
        <v>0.39</v>
      </c>
      <c r="K81" s="67"/>
      <c r="L81" s="67"/>
      <c r="M81" s="180">
        <f>298226/1000000</f>
        <v>0.29822599999999999</v>
      </c>
      <c r="N81" s="180"/>
      <c r="O81" s="180"/>
      <c r="P81" s="180">
        <v>0.249</v>
      </c>
      <c r="Q81" s="180"/>
      <c r="R81" s="180"/>
      <c r="S81" s="181">
        <v>0.19800000000000001</v>
      </c>
      <c r="T81" s="89"/>
      <c r="U81" s="89"/>
      <c r="V81" s="180">
        <v>0.23</v>
      </c>
    </row>
    <row r="82" spans="2:22" ht="17" x14ac:dyDescent="0.2">
      <c r="C82" s="68" t="s">
        <v>103</v>
      </c>
      <c r="D82" s="65" t="s">
        <v>96</v>
      </c>
      <c r="E82" s="56"/>
      <c r="F82" s="56"/>
      <c r="G82" s="66">
        <v>2E-3</v>
      </c>
      <c r="H82" s="67"/>
      <c r="I82" s="67"/>
      <c r="J82" s="180">
        <v>0</v>
      </c>
      <c r="K82" s="67"/>
      <c r="L82" s="67"/>
      <c r="M82" s="180">
        <v>0</v>
      </c>
      <c r="N82" s="180"/>
      <c r="O82" s="180"/>
      <c r="P82" s="180">
        <v>0</v>
      </c>
      <c r="Q82" s="180"/>
      <c r="R82" s="180"/>
      <c r="S82" s="181">
        <v>0</v>
      </c>
      <c r="T82" s="89"/>
      <c r="U82" s="89"/>
      <c r="V82" s="180">
        <v>0</v>
      </c>
    </row>
    <row r="83" spans="2:22" ht="17" x14ac:dyDescent="0.2">
      <c r="C83" s="68" t="s">
        <v>104</v>
      </c>
      <c r="D83" s="65" t="s">
        <v>96</v>
      </c>
      <c r="E83" s="56"/>
      <c r="F83" s="56"/>
      <c r="G83" s="66">
        <v>0</v>
      </c>
      <c r="H83" s="67"/>
      <c r="I83" s="67"/>
      <c r="J83" s="180">
        <v>0</v>
      </c>
      <c r="K83" s="67"/>
      <c r="L83" s="67"/>
      <c r="M83" s="180">
        <v>0</v>
      </c>
      <c r="N83" s="180"/>
      <c r="O83" s="180"/>
      <c r="P83" s="180">
        <v>0</v>
      </c>
      <c r="Q83" s="180"/>
      <c r="R83" s="180"/>
      <c r="S83" s="181">
        <v>0</v>
      </c>
      <c r="T83" s="89"/>
      <c r="U83" s="89"/>
      <c r="V83" s="180">
        <v>0</v>
      </c>
    </row>
    <row r="84" spans="2:22" ht="17" x14ac:dyDescent="0.2">
      <c r="C84" s="68" t="s">
        <v>105</v>
      </c>
      <c r="D84" s="65" t="s">
        <v>96</v>
      </c>
      <c r="E84" s="56"/>
      <c r="F84" s="56"/>
      <c r="G84" s="66"/>
      <c r="H84" s="67"/>
      <c r="I84" s="67"/>
      <c r="J84" s="180"/>
      <c r="K84" s="67"/>
      <c r="L84" s="67"/>
      <c r="M84" s="180"/>
      <c r="N84" s="180"/>
      <c r="O84" s="180"/>
      <c r="P84" s="180"/>
      <c r="Q84" s="180"/>
      <c r="R84" s="180"/>
      <c r="S84" s="181">
        <v>1.4E-2</v>
      </c>
      <c r="T84" s="89"/>
      <c r="U84" s="89"/>
      <c r="V84" s="180">
        <v>2.1999999999999999E-2</v>
      </c>
    </row>
    <row r="85" spans="2:22" ht="17" x14ac:dyDescent="0.2">
      <c r="C85" s="86" t="s">
        <v>106</v>
      </c>
      <c r="D85" s="65" t="s">
        <v>96</v>
      </c>
      <c r="E85" s="56"/>
      <c r="F85" s="56"/>
      <c r="G85" s="66">
        <v>0.11</v>
      </c>
      <c r="H85" s="67"/>
      <c r="I85" s="67"/>
      <c r="J85" s="184">
        <v>0.15</v>
      </c>
      <c r="K85" s="67"/>
      <c r="L85" s="67"/>
      <c r="M85" s="184">
        <f>167239/1000000</f>
        <v>0.167239</v>
      </c>
      <c r="N85" s="180"/>
      <c r="O85" s="180"/>
      <c r="P85" s="184">
        <v>0.25375599999999998</v>
      </c>
      <c r="Q85" s="180"/>
      <c r="R85" s="180"/>
      <c r="S85" s="184">
        <v>0.307</v>
      </c>
      <c r="T85" s="89"/>
      <c r="U85" s="89"/>
      <c r="V85" s="184">
        <v>0.49</v>
      </c>
    </row>
    <row r="86" spans="2:22" ht="17" x14ac:dyDescent="0.2">
      <c r="C86" s="86" t="s">
        <v>107</v>
      </c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</row>
    <row r="87" spans="2:22" ht="17" x14ac:dyDescent="0.2">
      <c r="C87" s="68" t="s">
        <v>112</v>
      </c>
      <c r="D87" s="65" t="s">
        <v>96</v>
      </c>
      <c r="E87" s="56"/>
      <c r="F87" s="56"/>
      <c r="G87" s="66">
        <v>2.77</v>
      </c>
      <c r="H87" s="67"/>
      <c r="I87" s="67"/>
      <c r="J87" s="66">
        <v>4.4400000000000004</v>
      </c>
      <c r="K87" s="67"/>
      <c r="L87" s="67"/>
      <c r="M87" s="66">
        <v>4.24</v>
      </c>
      <c r="N87" s="67"/>
      <c r="O87" s="67"/>
      <c r="P87" s="66">
        <v>4.18</v>
      </c>
      <c r="Q87" s="67"/>
      <c r="R87" s="67"/>
      <c r="S87" s="66">
        <v>4.28</v>
      </c>
      <c r="T87" s="102"/>
      <c r="U87" s="102"/>
      <c r="V87" s="66">
        <v>4.0119999999999996</v>
      </c>
    </row>
    <row r="88" spans="2:22" ht="17" x14ac:dyDescent="0.2">
      <c r="C88" s="167" t="s">
        <v>128</v>
      </c>
      <c r="D88" s="65" t="s">
        <v>96</v>
      </c>
      <c r="E88" s="73"/>
      <c r="F88" s="73"/>
      <c r="G88" s="73"/>
      <c r="H88" s="73"/>
      <c r="I88" s="73"/>
      <c r="J88" s="102">
        <v>0.19400000000000001</v>
      </c>
      <c r="K88" s="73"/>
      <c r="L88" s="73"/>
      <c r="M88" s="102">
        <v>0.307</v>
      </c>
      <c r="N88" s="73"/>
      <c r="O88" s="73"/>
      <c r="P88" s="73">
        <v>0.36</v>
      </c>
      <c r="Q88" s="73"/>
      <c r="R88" s="73"/>
      <c r="S88" s="102">
        <v>0.314</v>
      </c>
      <c r="T88" s="102"/>
      <c r="U88" s="102"/>
      <c r="V88" s="102">
        <v>0.36899999999999999</v>
      </c>
    </row>
    <row r="89" spans="2:22" ht="17" x14ac:dyDescent="0.2">
      <c r="C89" s="168" t="s">
        <v>127</v>
      </c>
      <c r="D89" s="65" t="s">
        <v>96</v>
      </c>
      <c r="E89" s="73"/>
      <c r="F89" s="73"/>
      <c r="G89" s="73"/>
      <c r="H89" s="73"/>
      <c r="I89" s="73"/>
      <c r="J89" s="102">
        <v>0.54400000000000004</v>
      </c>
      <c r="K89" s="73"/>
      <c r="L89" s="73"/>
      <c r="M89" s="102">
        <v>0.53300000000000003</v>
      </c>
      <c r="N89" s="73"/>
      <c r="O89" s="73"/>
      <c r="P89" s="102">
        <v>0.52</v>
      </c>
      <c r="Q89" s="73"/>
      <c r="R89" s="73"/>
      <c r="S89" s="102">
        <v>0.51</v>
      </c>
      <c r="T89" s="102"/>
      <c r="U89" s="102"/>
      <c r="V89" s="102">
        <v>0.40400000000000003</v>
      </c>
    </row>
    <row r="90" spans="2:22" ht="17" x14ac:dyDescent="0.2">
      <c r="C90" s="169" t="s">
        <v>142</v>
      </c>
      <c r="D90" s="65" t="s">
        <v>96</v>
      </c>
      <c r="E90" s="73"/>
      <c r="F90" s="73"/>
      <c r="G90" s="73"/>
      <c r="H90" s="73"/>
      <c r="I90" s="73"/>
      <c r="J90" s="102">
        <v>0.443</v>
      </c>
      <c r="K90" s="73"/>
      <c r="L90" s="73"/>
      <c r="M90" s="102">
        <v>0.42699999999999999</v>
      </c>
      <c r="N90" s="73"/>
      <c r="O90" s="73"/>
      <c r="P90" s="102">
        <v>0.42599999999999999</v>
      </c>
      <c r="Q90" s="73"/>
      <c r="R90" s="73"/>
      <c r="S90" s="102">
        <v>0.42</v>
      </c>
      <c r="T90" s="102"/>
      <c r="U90" s="102"/>
      <c r="V90" s="102">
        <v>0</v>
      </c>
    </row>
    <row r="91" spans="2:22" ht="17" x14ac:dyDescent="0.2">
      <c r="B91" s="140"/>
      <c r="C91" s="169" t="s">
        <v>156</v>
      </c>
      <c r="D91" s="65" t="s">
        <v>96</v>
      </c>
      <c r="E91" s="73"/>
      <c r="F91" s="73"/>
      <c r="G91" s="73"/>
      <c r="H91" s="73"/>
      <c r="I91" s="73"/>
      <c r="J91" s="116">
        <v>2.8000000000000001E-2</v>
      </c>
      <c r="K91" s="73"/>
      <c r="L91" s="73"/>
      <c r="M91" s="102">
        <v>2.5000000000000001E-2</v>
      </c>
      <c r="N91" s="73"/>
      <c r="O91" s="73"/>
      <c r="P91" s="102">
        <v>2.7E-2</v>
      </c>
      <c r="Q91" s="73"/>
      <c r="R91" s="73"/>
      <c r="S91" s="102">
        <v>1.9E-2</v>
      </c>
      <c r="T91" s="102"/>
      <c r="U91" s="102"/>
      <c r="V91" s="102">
        <v>8.9999999999999993E-3</v>
      </c>
    </row>
    <row r="92" spans="2:22" ht="17" x14ac:dyDescent="0.2">
      <c r="B92" s="140"/>
      <c r="C92" s="169" t="s">
        <v>157</v>
      </c>
      <c r="D92" s="65" t="s">
        <v>96</v>
      </c>
      <c r="E92" s="73"/>
      <c r="F92" s="73"/>
      <c r="G92" s="73"/>
      <c r="H92" s="73"/>
      <c r="I92" s="73"/>
      <c r="J92" s="102">
        <v>1E-3</v>
      </c>
      <c r="K92" s="73"/>
      <c r="L92" s="73"/>
      <c r="M92" s="102">
        <v>1.4E-3</v>
      </c>
      <c r="N92" s="73"/>
      <c r="O92" s="73"/>
      <c r="P92" s="102">
        <v>1.5E-3</v>
      </c>
      <c r="Q92" s="73"/>
      <c r="R92" s="73"/>
      <c r="S92" s="102">
        <v>1E-3</v>
      </c>
      <c r="T92" s="102"/>
      <c r="U92" s="102"/>
      <c r="V92" s="102">
        <v>1.55E-4</v>
      </c>
    </row>
    <row r="93" spans="2:22" ht="17" x14ac:dyDescent="0.2">
      <c r="B93" s="140"/>
      <c r="C93" s="169" t="s">
        <v>158</v>
      </c>
      <c r="D93" s="65" t="s">
        <v>96</v>
      </c>
      <c r="E93" s="73"/>
      <c r="F93" s="73"/>
      <c r="G93" s="73"/>
      <c r="H93" s="73"/>
      <c r="I93" s="73"/>
      <c r="J93" s="102">
        <v>1.9E-3</v>
      </c>
      <c r="K93" s="73"/>
      <c r="L93" s="73"/>
      <c r="M93" s="102">
        <v>2E-3</v>
      </c>
      <c r="N93" s="73"/>
      <c r="O93" s="73"/>
      <c r="P93" s="102">
        <v>2E-3</v>
      </c>
      <c r="Q93" s="73"/>
      <c r="R93" s="73"/>
      <c r="S93" s="102">
        <v>1E-3</v>
      </c>
      <c r="T93" s="102"/>
      <c r="U93" s="102"/>
      <c r="V93" s="102">
        <v>1.8270000000000001E-3</v>
      </c>
    </row>
    <row r="94" spans="2:22" ht="17" x14ac:dyDescent="0.2">
      <c r="B94" s="140"/>
      <c r="C94" s="169" t="s">
        <v>159</v>
      </c>
      <c r="D94" s="65" t="s">
        <v>96</v>
      </c>
      <c r="E94" s="73"/>
      <c r="F94" s="73"/>
      <c r="G94" s="73"/>
      <c r="H94" s="73"/>
      <c r="I94" s="73"/>
      <c r="J94" s="102">
        <v>0</v>
      </c>
      <c r="K94" s="73"/>
      <c r="L94" s="73"/>
      <c r="M94" s="102">
        <v>0</v>
      </c>
      <c r="N94" s="73"/>
      <c r="O94" s="73"/>
      <c r="P94" s="102">
        <v>0</v>
      </c>
      <c r="Q94" s="73"/>
      <c r="R94" s="73"/>
      <c r="S94" s="102">
        <v>0</v>
      </c>
      <c r="T94" s="102"/>
      <c r="U94" s="102"/>
      <c r="V94" s="102">
        <v>0</v>
      </c>
    </row>
    <row r="95" spans="2:22" ht="17" x14ac:dyDescent="0.2">
      <c r="B95" s="140"/>
      <c r="C95" s="169" t="s">
        <v>160</v>
      </c>
      <c r="D95" s="65" t="s">
        <v>96</v>
      </c>
      <c r="E95" s="73"/>
      <c r="F95" s="73"/>
      <c r="G95" s="73"/>
      <c r="H95" s="73"/>
      <c r="I95" s="73"/>
      <c r="J95" s="102">
        <v>2.1999999999999999E-2</v>
      </c>
      <c r="K95" s="73"/>
      <c r="L95" s="73"/>
      <c r="M95" s="102">
        <v>0.03</v>
      </c>
      <c r="N95" s="73"/>
      <c r="O95" s="73"/>
      <c r="P95" s="102">
        <v>1.7000000000000001E-2</v>
      </c>
      <c r="Q95" s="73"/>
      <c r="R95" s="73"/>
      <c r="S95" s="102">
        <v>1.9E-2</v>
      </c>
      <c r="T95" s="102"/>
      <c r="U95" s="102"/>
      <c r="V95" s="102">
        <v>2.5999999999999999E-2</v>
      </c>
    </row>
    <row r="96" spans="2:22" ht="17" x14ac:dyDescent="0.2">
      <c r="B96" s="140"/>
      <c r="C96" s="169" t="s">
        <v>161</v>
      </c>
      <c r="D96" s="65" t="s">
        <v>96</v>
      </c>
      <c r="E96" s="73"/>
      <c r="F96" s="73"/>
      <c r="G96" s="73"/>
      <c r="H96" s="73"/>
      <c r="I96" s="73"/>
      <c r="J96" s="102">
        <v>2.9390000000000001</v>
      </c>
      <c r="K96" s="73"/>
      <c r="L96" s="73"/>
      <c r="M96" s="102">
        <v>2.57</v>
      </c>
      <c r="N96" s="73"/>
      <c r="O96" s="73"/>
      <c r="P96" s="102">
        <v>2.5369999999999999</v>
      </c>
      <c r="Q96" s="73"/>
      <c r="R96" s="73"/>
      <c r="S96" s="102">
        <v>2.69</v>
      </c>
      <c r="T96" s="102"/>
      <c r="U96" s="102"/>
      <c r="V96" s="102">
        <v>2.88</v>
      </c>
    </row>
    <row r="97" spans="2:22" ht="17" x14ac:dyDescent="0.2">
      <c r="B97" s="140"/>
      <c r="C97" s="169" t="s">
        <v>162</v>
      </c>
      <c r="D97" s="65" t="s">
        <v>96</v>
      </c>
      <c r="E97" s="73"/>
      <c r="F97" s="73"/>
      <c r="G97" s="73"/>
      <c r="H97" s="73"/>
      <c r="I97" s="73"/>
      <c r="J97" s="102">
        <v>0.26700000000000002</v>
      </c>
      <c r="K97" s="73"/>
      <c r="L97" s="73"/>
      <c r="M97" s="73">
        <v>0.33800000000000002</v>
      </c>
      <c r="N97" s="73"/>
      <c r="O97" s="73"/>
      <c r="P97" s="102">
        <v>0.28000000000000003</v>
      </c>
      <c r="Q97" s="73"/>
      <c r="R97" s="73"/>
      <c r="S97" s="102">
        <v>0.30499999999999999</v>
      </c>
      <c r="T97" s="102"/>
      <c r="U97" s="102"/>
      <c r="V97" s="102">
        <v>0.31900000000000001</v>
      </c>
    </row>
    <row r="98" spans="2:22" ht="45.75" customHeight="1" x14ac:dyDescent="0.2">
      <c r="C98" s="106" t="s">
        <v>143</v>
      </c>
      <c r="D98" s="80"/>
    </row>
    <row r="99" spans="2:22" x14ac:dyDescent="0.2">
      <c r="D99" s="80"/>
    </row>
    <row r="100" spans="2:22" x14ac:dyDescent="0.2">
      <c r="C100" s="192" t="s">
        <v>108</v>
      </c>
      <c r="D100" s="192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  <c r="R100" s="192"/>
      <c r="S100" s="192"/>
      <c r="T100" s="85"/>
      <c r="U100" s="85"/>
      <c r="V100" s="85"/>
    </row>
    <row r="102" spans="2:22" x14ac:dyDescent="0.2">
      <c r="C102" s="47"/>
      <c r="D102" s="47"/>
      <c r="E102" s="193" t="s">
        <v>2</v>
      </c>
      <c r="F102" s="194"/>
      <c r="G102" s="195"/>
      <c r="H102" s="190" t="s">
        <v>25</v>
      </c>
      <c r="I102" s="190"/>
      <c r="J102" s="190"/>
      <c r="K102" s="190" t="s">
        <v>4</v>
      </c>
      <c r="L102" s="190"/>
      <c r="M102" s="190"/>
      <c r="N102" s="190" t="s">
        <v>5</v>
      </c>
      <c r="O102" s="190"/>
      <c r="P102" s="190"/>
      <c r="Q102" s="190" t="s">
        <v>6</v>
      </c>
      <c r="R102" s="190"/>
      <c r="S102" s="190"/>
      <c r="T102" s="190" t="s">
        <v>42</v>
      </c>
      <c r="U102" s="190"/>
      <c r="V102" s="190"/>
    </row>
    <row r="103" spans="2:22" x14ac:dyDescent="0.2">
      <c r="C103" s="47"/>
      <c r="D103" s="111" t="s">
        <v>1</v>
      </c>
      <c r="E103" s="111" t="s">
        <v>60</v>
      </c>
      <c r="F103" s="111" t="s">
        <v>61</v>
      </c>
      <c r="G103" s="111" t="s">
        <v>32</v>
      </c>
      <c r="H103" s="111" t="s">
        <v>60</v>
      </c>
      <c r="I103" s="111" t="s">
        <v>61</v>
      </c>
      <c r="J103" s="111" t="s">
        <v>32</v>
      </c>
      <c r="K103" s="111" t="s">
        <v>60</v>
      </c>
      <c r="L103" s="111" t="s">
        <v>61</v>
      </c>
      <c r="M103" s="111" t="s">
        <v>32</v>
      </c>
      <c r="N103" s="111" t="s">
        <v>60</v>
      </c>
      <c r="O103" s="111" t="s">
        <v>61</v>
      </c>
      <c r="P103" s="111" t="s">
        <v>32</v>
      </c>
      <c r="Q103" s="111" t="s">
        <v>60</v>
      </c>
      <c r="R103" s="111" t="s">
        <v>61</v>
      </c>
      <c r="S103" s="111" t="s">
        <v>32</v>
      </c>
      <c r="T103" s="111" t="s">
        <v>60</v>
      </c>
      <c r="U103" s="111" t="s">
        <v>61</v>
      </c>
      <c r="V103" s="111" t="s">
        <v>32</v>
      </c>
    </row>
    <row r="104" spans="2:22" ht="17" x14ac:dyDescent="0.2">
      <c r="C104" s="86" t="s">
        <v>166</v>
      </c>
      <c r="D104" s="49" t="s">
        <v>63</v>
      </c>
      <c r="E104" s="43">
        <v>1E-3</v>
      </c>
      <c r="F104" s="43">
        <v>0.06</v>
      </c>
      <c r="G104" s="60">
        <v>0.06</v>
      </c>
      <c r="H104" s="145">
        <v>1E-3</v>
      </c>
      <c r="I104" s="144">
        <f>0.071</f>
        <v>7.0999999999999994E-2</v>
      </c>
      <c r="J104" s="61">
        <f>H104+I104</f>
        <v>7.1999999999999995E-2</v>
      </c>
      <c r="K104" s="145">
        <v>2.2100000000000002E-3</v>
      </c>
      <c r="L104" s="147">
        <f>72859.8821522135/10^6</f>
        <v>7.2859882152213493E-2</v>
      </c>
      <c r="M104" s="61">
        <f>K104+L104</f>
        <v>7.5069882152213496E-2</v>
      </c>
      <c r="N104" s="144">
        <v>2.846E-3</v>
      </c>
      <c r="O104" s="145">
        <f>76089/10^6</f>
        <v>7.6089000000000004E-2</v>
      </c>
      <c r="P104" s="162">
        <f>N104+O104</f>
        <v>7.8935000000000005E-2</v>
      </c>
      <c r="Q104" s="144">
        <v>3.0000000000000001E-3</v>
      </c>
      <c r="R104" s="144">
        <f>86339/10^6</f>
        <v>8.6338999999999999E-2</v>
      </c>
      <c r="S104" s="148">
        <f>Q104+R104</f>
        <v>8.9339000000000002E-2</v>
      </c>
      <c r="T104" s="144">
        <v>3.0000000000000001E-3</v>
      </c>
      <c r="U104" s="144">
        <f>104731/10^6</f>
        <v>0.104731</v>
      </c>
      <c r="V104" s="148">
        <f>T104+U104</f>
        <v>0.10773100000000001</v>
      </c>
    </row>
    <row r="105" spans="2:22" x14ac:dyDescent="0.2">
      <c r="C105" s="81" t="s">
        <v>122</v>
      </c>
      <c r="D105" s="49" t="s">
        <v>63</v>
      </c>
      <c r="E105" s="100">
        <v>0</v>
      </c>
      <c r="F105" s="100">
        <v>2.9000000000000001E-2</v>
      </c>
      <c r="G105" s="43">
        <f>E105+F105</f>
        <v>2.9000000000000001E-2</v>
      </c>
      <c r="H105" s="147">
        <v>1E-3</v>
      </c>
      <c r="I105" s="147">
        <f>0.041</f>
        <v>4.1000000000000002E-2</v>
      </c>
      <c r="J105" s="170">
        <f t="shared" ref="J105:J108" si="13">H105+I105</f>
        <v>4.2000000000000003E-2</v>
      </c>
      <c r="K105" s="147">
        <v>1E-3</v>
      </c>
      <c r="L105" s="147">
        <f>0.041</f>
        <v>4.1000000000000002E-2</v>
      </c>
      <c r="M105" s="162">
        <f>K105+L105</f>
        <v>4.2000000000000003E-2</v>
      </c>
      <c r="N105" s="147">
        <v>2E-3</v>
      </c>
      <c r="O105" s="151">
        <f>0.043</f>
        <v>4.2999999999999997E-2</v>
      </c>
      <c r="P105" s="162">
        <f t="shared" ref="P105:P107" si="14">N105+O105</f>
        <v>4.4999999999999998E-2</v>
      </c>
      <c r="Q105" s="147">
        <v>2E-3</v>
      </c>
      <c r="R105" s="147">
        <f>0.054</f>
        <v>5.3999999999999999E-2</v>
      </c>
      <c r="S105" s="162">
        <f t="shared" ref="S105:S106" si="15">Q105+R105</f>
        <v>5.6000000000000001E-2</v>
      </c>
      <c r="T105" s="144">
        <v>2E-3</v>
      </c>
      <c r="U105" s="144">
        <f>56085/10^6</f>
        <v>5.6085000000000003E-2</v>
      </c>
      <c r="V105" s="148">
        <f t="shared" ref="V105:V107" si="16">T105+U105</f>
        <v>5.8085000000000005E-2</v>
      </c>
    </row>
    <row r="106" spans="2:22" x14ac:dyDescent="0.2">
      <c r="C106" s="81" t="s">
        <v>123</v>
      </c>
      <c r="D106" s="49" t="s">
        <v>63</v>
      </c>
      <c r="E106" s="100">
        <v>0</v>
      </c>
      <c r="F106" s="100">
        <v>3.2000000000000001E-2</v>
      </c>
      <c r="G106" s="43">
        <f>E106+F106</f>
        <v>3.2000000000000001E-2</v>
      </c>
      <c r="H106" s="147">
        <v>0</v>
      </c>
      <c r="I106" s="147">
        <v>2.9000000000000001E-2</v>
      </c>
      <c r="J106" s="170">
        <f t="shared" si="13"/>
        <v>2.9000000000000001E-2</v>
      </c>
      <c r="K106" s="147">
        <v>0</v>
      </c>
      <c r="L106" s="147">
        <f>31548/10^6</f>
        <v>3.1548E-2</v>
      </c>
      <c r="M106" s="162">
        <f>K106+L106</f>
        <v>3.1548E-2</v>
      </c>
      <c r="N106" s="147">
        <v>1E-3</v>
      </c>
      <c r="O106" s="147">
        <f>0.031</f>
        <v>3.1E-2</v>
      </c>
      <c r="P106" s="162">
        <f t="shared" si="14"/>
        <v>3.2000000000000001E-2</v>
      </c>
      <c r="Q106" s="147">
        <v>1E-3</v>
      </c>
      <c r="R106" s="147">
        <f>0.037</f>
        <v>3.6999999999999998E-2</v>
      </c>
      <c r="S106" s="162">
        <f t="shared" si="15"/>
        <v>3.7999999999999999E-2</v>
      </c>
      <c r="T106" s="147">
        <v>1E-3</v>
      </c>
      <c r="U106" s="147">
        <f>0.054</f>
        <v>5.3999999999999999E-2</v>
      </c>
      <c r="V106" s="162">
        <f t="shared" si="16"/>
        <v>5.5E-2</v>
      </c>
    </row>
    <row r="107" spans="2:22" x14ac:dyDescent="0.2">
      <c r="C107" s="30" t="s">
        <v>154</v>
      </c>
      <c r="D107" s="49" t="s">
        <v>63</v>
      </c>
      <c r="E107" s="73"/>
      <c r="F107" s="73"/>
      <c r="G107" s="73"/>
      <c r="H107" s="147">
        <v>0</v>
      </c>
      <c r="I107" s="147">
        <v>2.9000000000000001E-2</v>
      </c>
      <c r="J107" s="170">
        <f t="shared" si="13"/>
        <v>2.9000000000000001E-2</v>
      </c>
      <c r="K107" s="147">
        <v>0</v>
      </c>
      <c r="L107" s="147">
        <f>31548/10^6</f>
        <v>3.1548E-2</v>
      </c>
      <c r="M107" s="163">
        <f>K107+L107</f>
        <v>3.1548E-2</v>
      </c>
      <c r="N107" s="147">
        <v>1E-3</v>
      </c>
      <c r="O107" s="147">
        <f>0.031</f>
        <v>3.1E-2</v>
      </c>
      <c r="P107" s="162">
        <f t="shared" si="14"/>
        <v>3.2000000000000001E-2</v>
      </c>
      <c r="Q107" s="147">
        <v>1E-3</v>
      </c>
      <c r="R107" s="147">
        <f>0.037</f>
        <v>3.6999999999999998E-2</v>
      </c>
      <c r="S107" s="163">
        <f>Q107+R107</f>
        <v>3.7999999999999999E-2</v>
      </c>
      <c r="T107" s="147">
        <v>1E-3</v>
      </c>
      <c r="U107" s="147">
        <f>0.054</f>
        <v>5.3999999999999999E-2</v>
      </c>
      <c r="V107" s="162">
        <f t="shared" si="16"/>
        <v>5.5E-2</v>
      </c>
    </row>
    <row r="108" spans="2:22" x14ac:dyDescent="0.2">
      <c r="C108" s="30" t="s">
        <v>124</v>
      </c>
      <c r="D108" s="49" t="s">
        <v>63</v>
      </c>
      <c r="E108" s="73"/>
      <c r="F108" s="73"/>
      <c r="G108" s="73"/>
      <c r="H108" s="144">
        <v>0</v>
      </c>
      <c r="I108" s="72">
        <v>0</v>
      </c>
      <c r="J108" s="61">
        <f t="shared" si="13"/>
        <v>0</v>
      </c>
      <c r="K108" s="144">
        <v>0</v>
      </c>
      <c r="L108" s="72">
        <v>0</v>
      </c>
      <c r="M108" s="149">
        <f t="shared" ref="M108:M110" si="17">K108+L108</f>
        <v>0</v>
      </c>
      <c r="N108" s="144">
        <v>0</v>
      </c>
      <c r="O108" s="72">
        <v>0</v>
      </c>
      <c r="P108" s="149">
        <f t="shared" ref="P108:P110" si="18">N108+O108</f>
        <v>0</v>
      </c>
      <c r="Q108" s="72">
        <v>0</v>
      </c>
      <c r="R108" s="72">
        <v>0</v>
      </c>
      <c r="S108" s="149">
        <f t="shared" ref="S108:S110" si="19">Q108+R108</f>
        <v>0</v>
      </c>
      <c r="T108" s="72">
        <v>0</v>
      </c>
      <c r="U108" s="72">
        <v>0</v>
      </c>
      <c r="V108" s="149">
        <f t="shared" ref="V108:V110" si="20">T108+U108</f>
        <v>0</v>
      </c>
    </row>
    <row r="109" spans="2:22" x14ac:dyDescent="0.2">
      <c r="C109" s="30" t="s">
        <v>125</v>
      </c>
      <c r="D109" s="49" t="s">
        <v>63</v>
      </c>
      <c r="E109" s="73"/>
      <c r="F109" s="73"/>
      <c r="G109" s="73"/>
      <c r="H109" s="144">
        <v>0</v>
      </c>
      <c r="I109" s="144">
        <v>0</v>
      </c>
      <c r="J109" s="148">
        <v>0</v>
      </c>
      <c r="K109" s="144">
        <v>0</v>
      </c>
      <c r="L109" s="144">
        <v>0</v>
      </c>
      <c r="M109" s="148">
        <v>0</v>
      </c>
      <c r="N109" s="144">
        <v>0</v>
      </c>
      <c r="O109" s="144">
        <v>0</v>
      </c>
      <c r="P109" s="148">
        <v>0</v>
      </c>
      <c r="Q109" s="144">
        <v>0</v>
      </c>
      <c r="R109" s="144">
        <v>0</v>
      </c>
      <c r="S109" s="148">
        <v>0</v>
      </c>
      <c r="T109" s="144">
        <v>0</v>
      </c>
      <c r="U109" s="144">
        <v>0</v>
      </c>
      <c r="V109" s="148">
        <v>0</v>
      </c>
    </row>
    <row r="110" spans="2:22" x14ac:dyDescent="0.2">
      <c r="C110" s="30" t="s">
        <v>126</v>
      </c>
      <c r="D110" s="49" t="s">
        <v>63</v>
      </c>
      <c r="E110" s="73"/>
      <c r="F110" s="73"/>
      <c r="G110" s="73"/>
      <c r="H110" s="144">
        <v>0</v>
      </c>
      <c r="I110" s="72">
        <v>0</v>
      </c>
      <c r="J110" s="149">
        <v>0</v>
      </c>
      <c r="K110" s="144">
        <v>0</v>
      </c>
      <c r="L110" s="72">
        <v>0</v>
      </c>
      <c r="M110" s="149">
        <f t="shared" si="17"/>
        <v>0</v>
      </c>
      <c r="N110" s="144">
        <v>0</v>
      </c>
      <c r="O110" s="72">
        <v>0</v>
      </c>
      <c r="P110" s="149">
        <f t="shared" si="18"/>
        <v>0</v>
      </c>
      <c r="Q110" s="72">
        <v>0</v>
      </c>
      <c r="R110" s="72">
        <v>0</v>
      </c>
      <c r="S110" s="149">
        <f t="shared" si="19"/>
        <v>0</v>
      </c>
      <c r="T110" s="72">
        <v>0</v>
      </c>
      <c r="U110" s="72">
        <v>0</v>
      </c>
      <c r="V110" s="149">
        <f t="shared" si="20"/>
        <v>0</v>
      </c>
    </row>
    <row r="111" spans="2:22" s="82" customFormat="1" x14ac:dyDescent="0.2">
      <c r="B111" s="127"/>
      <c r="C111" s="128"/>
      <c r="D111" s="129"/>
    </row>
    <row r="112" spans="2:22" s="124" customFormat="1" x14ac:dyDescent="0.2">
      <c r="B112" s="125"/>
      <c r="C112" s="130"/>
      <c r="D112" s="126"/>
    </row>
    <row r="113" spans="2:22" ht="17" x14ac:dyDescent="0.2">
      <c r="C113" s="86" t="s">
        <v>167</v>
      </c>
      <c r="D113" s="49" t="s">
        <v>63</v>
      </c>
      <c r="E113" s="18">
        <v>0.06</v>
      </c>
      <c r="F113" s="18">
        <v>0.92</v>
      </c>
      <c r="G113" s="71">
        <v>0.98</v>
      </c>
      <c r="H113" s="18"/>
      <c r="I113" s="18"/>
      <c r="J113" s="71">
        <v>1.1500000000000001</v>
      </c>
      <c r="K113" s="18"/>
      <c r="L113" s="18"/>
      <c r="M113" s="71">
        <v>1.1079949999999998</v>
      </c>
      <c r="N113" s="18"/>
      <c r="O113" s="18"/>
      <c r="P113" s="71">
        <v>1.167</v>
      </c>
      <c r="Q113" s="18"/>
      <c r="R113" s="18"/>
      <c r="S113" s="51">
        <v>1.18</v>
      </c>
      <c r="T113" s="102"/>
      <c r="U113" s="102"/>
      <c r="V113" s="51">
        <v>1.2589999999999999</v>
      </c>
    </row>
    <row r="114" spans="2:22" ht="17" x14ac:dyDescent="0.2">
      <c r="B114" s="143"/>
      <c r="C114" s="86" t="s">
        <v>163</v>
      </c>
      <c r="D114" s="49" t="s">
        <v>63</v>
      </c>
      <c r="E114" s="18"/>
      <c r="F114" s="18"/>
      <c r="G114" s="71"/>
      <c r="H114" s="18"/>
      <c r="I114" s="18"/>
      <c r="J114" s="71">
        <v>1.41</v>
      </c>
      <c r="K114" s="18"/>
      <c r="L114" s="18"/>
      <c r="M114" s="71">
        <v>1.31</v>
      </c>
      <c r="N114" s="18"/>
      <c r="O114" s="18"/>
      <c r="P114" s="71">
        <v>0.72</v>
      </c>
      <c r="Q114" s="18"/>
      <c r="R114" s="18"/>
      <c r="S114" s="51">
        <v>0.93</v>
      </c>
      <c r="T114" s="102"/>
      <c r="U114" s="102"/>
      <c r="V114" s="178">
        <v>0.57999999999999996</v>
      </c>
    </row>
    <row r="115" spans="2:22" ht="17" x14ac:dyDescent="0.2">
      <c r="B115" s="143"/>
      <c r="C115" s="86" t="s">
        <v>164</v>
      </c>
      <c r="D115" s="49" t="s">
        <v>63</v>
      </c>
      <c r="E115" s="18"/>
      <c r="F115" s="18"/>
      <c r="G115" s="71"/>
      <c r="H115" s="18"/>
      <c r="I115" s="18"/>
      <c r="J115" s="71">
        <v>0.52</v>
      </c>
      <c r="K115" s="18"/>
      <c r="L115" s="18"/>
      <c r="M115" s="71">
        <v>0.42</v>
      </c>
      <c r="N115" s="18"/>
      <c r="O115" s="18"/>
      <c r="P115" s="71">
        <v>0.74</v>
      </c>
      <c r="Q115" s="18"/>
      <c r="R115" s="18"/>
      <c r="S115" s="51">
        <v>0.59</v>
      </c>
      <c r="T115" s="102"/>
      <c r="U115" s="102"/>
      <c r="V115" s="51">
        <v>0.64</v>
      </c>
    </row>
    <row r="116" spans="2:22" s="124" customFormat="1" x14ac:dyDescent="0.2">
      <c r="B116" s="125"/>
      <c r="C116" s="174"/>
      <c r="D116" s="126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  <c r="R116" s="176"/>
      <c r="S116" s="177"/>
    </row>
    <row r="117" spans="2:22" x14ac:dyDescent="0.2">
      <c r="C117" s="78" t="s">
        <v>117</v>
      </c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</row>
    <row r="118" spans="2:22" ht="17" x14ac:dyDescent="0.2">
      <c r="C118" s="30" t="s">
        <v>118</v>
      </c>
      <c r="D118" s="65" t="s">
        <v>63</v>
      </c>
      <c r="E118" s="117">
        <v>38.417783929999999</v>
      </c>
      <c r="F118" s="117">
        <v>0</v>
      </c>
      <c r="G118" s="60">
        <f>E118+F118</f>
        <v>38.417783929999999</v>
      </c>
      <c r="H118" s="117">
        <v>15.86336354</v>
      </c>
      <c r="I118" s="117">
        <v>0</v>
      </c>
      <c r="J118" s="60">
        <f>SUM(H118:I118)</f>
        <v>15.86336354</v>
      </c>
      <c r="K118" s="154">
        <v>3.18</v>
      </c>
      <c r="L118" s="117">
        <v>0</v>
      </c>
      <c r="M118" s="60">
        <f>SUM(K118:L118)</f>
        <v>3.18</v>
      </c>
      <c r="N118" s="157">
        <v>3.2041370575106001</v>
      </c>
      <c r="O118" s="139">
        <v>0</v>
      </c>
      <c r="P118" s="60">
        <f>O118+N118</f>
        <v>3.2041370575106001</v>
      </c>
      <c r="Q118" s="117">
        <v>3.3760186999999999</v>
      </c>
      <c r="R118" s="117">
        <v>0</v>
      </c>
      <c r="S118" s="60">
        <f>Q118+R118</f>
        <v>3.3760186999999999</v>
      </c>
      <c r="T118" s="43">
        <v>4.3118502461999997</v>
      </c>
      <c r="U118" s="43">
        <v>0</v>
      </c>
      <c r="V118" s="60">
        <f>T118+U118</f>
        <v>4.3118502461999997</v>
      </c>
    </row>
    <row r="119" spans="2:22" ht="17" x14ac:dyDescent="0.2">
      <c r="C119" s="30" t="s">
        <v>119</v>
      </c>
      <c r="D119" s="65" t="s">
        <v>63</v>
      </c>
      <c r="E119" s="117">
        <v>9.0881447509999997</v>
      </c>
      <c r="F119" s="117">
        <v>0</v>
      </c>
      <c r="G119" s="60">
        <f t="shared" ref="G119:G121" si="21">E119+F119</f>
        <v>9.0881447509999997</v>
      </c>
      <c r="H119" s="117">
        <v>11.660406635999999</v>
      </c>
      <c r="I119" s="117">
        <v>0</v>
      </c>
      <c r="J119" s="60">
        <f t="shared" ref="J119:J121" si="22">SUM(H119:I119)</f>
        <v>11.660406635999999</v>
      </c>
      <c r="K119" s="155">
        <v>12.37</v>
      </c>
      <c r="L119" s="117">
        <v>0</v>
      </c>
      <c r="M119" s="60">
        <f t="shared" ref="M119:M121" si="23">SUM(K119:L119)</f>
        <v>12.37</v>
      </c>
      <c r="N119" s="158">
        <v>12.622401136523999</v>
      </c>
      <c r="O119" s="139">
        <v>0</v>
      </c>
      <c r="P119" s="60">
        <f t="shared" ref="P119:P121" si="24">O119+N119</f>
        <v>12.622401136523999</v>
      </c>
      <c r="Q119" s="117">
        <v>13.409743681237201</v>
      </c>
      <c r="R119" s="117">
        <v>0</v>
      </c>
      <c r="S119" s="60">
        <f t="shared" ref="S119:S121" si="25">Q119+R119</f>
        <v>13.409743681237201</v>
      </c>
      <c r="T119" s="43">
        <v>14.176277943000001</v>
      </c>
      <c r="U119" s="43">
        <v>0</v>
      </c>
      <c r="V119" s="60">
        <f t="shared" ref="V119:V120" si="26">T119+U119</f>
        <v>14.176277943000001</v>
      </c>
    </row>
    <row r="120" spans="2:22" ht="17" x14ac:dyDescent="0.2">
      <c r="C120" s="30" t="s">
        <v>131</v>
      </c>
      <c r="D120" s="65" t="s">
        <v>63</v>
      </c>
      <c r="E120" s="117">
        <v>2.2998015299999999</v>
      </c>
      <c r="F120" s="117">
        <v>0</v>
      </c>
      <c r="G120" s="60">
        <f t="shared" si="21"/>
        <v>2.2998015299999999</v>
      </c>
      <c r="H120" s="117">
        <v>2.98096754</v>
      </c>
      <c r="I120" s="117">
        <v>0</v>
      </c>
      <c r="J120" s="60">
        <f t="shared" si="22"/>
        <v>2.98096754</v>
      </c>
      <c r="K120" s="156">
        <v>3.91</v>
      </c>
      <c r="L120" s="117">
        <v>0</v>
      </c>
      <c r="M120" s="60">
        <f t="shared" si="23"/>
        <v>3.91</v>
      </c>
      <c r="N120" s="139">
        <v>4.4784452781151396</v>
      </c>
      <c r="O120" s="139">
        <v>0</v>
      </c>
      <c r="P120" s="60">
        <f t="shared" si="24"/>
        <v>4.4784452781151396</v>
      </c>
      <c r="Q120" s="117">
        <v>4.7563959159999998</v>
      </c>
      <c r="R120" s="117">
        <v>0</v>
      </c>
      <c r="S120" s="60">
        <f t="shared" si="25"/>
        <v>4.7563959159999998</v>
      </c>
      <c r="T120" s="43">
        <v>5.5423403760000003</v>
      </c>
      <c r="U120" s="43">
        <v>0</v>
      </c>
      <c r="V120" s="60">
        <f t="shared" si="26"/>
        <v>5.5423403760000003</v>
      </c>
    </row>
    <row r="121" spans="2:22" ht="17" x14ac:dyDescent="0.2">
      <c r="C121" s="30" t="s">
        <v>120</v>
      </c>
      <c r="D121" s="65" t="s">
        <v>63</v>
      </c>
      <c r="E121" s="117">
        <v>44.854702981000003</v>
      </c>
      <c r="F121" s="117">
        <v>0</v>
      </c>
      <c r="G121" s="60">
        <f t="shared" si="21"/>
        <v>44.854702981000003</v>
      </c>
      <c r="H121" s="117">
        <v>23.751268257</v>
      </c>
      <c r="I121" s="117">
        <v>0</v>
      </c>
      <c r="J121" s="141">
        <f t="shared" si="22"/>
        <v>23.751268257</v>
      </c>
      <c r="K121" s="156">
        <v>11.045453370787101</v>
      </c>
      <c r="L121" s="117">
        <v>0</v>
      </c>
      <c r="M121" s="60">
        <f t="shared" si="23"/>
        <v>11.045453370787101</v>
      </c>
      <c r="N121" s="139">
        <v>11.045453370787101</v>
      </c>
      <c r="O121" s="139">
        <v>0</v>
      </c>
      <c r="P121" s="60">
        <f t="shared" si="24"/>
        <v>11.045453370787101</v>
      </c>
      <c r="Q121" s="117">
        <v>11.669773960237199</v>
      </c>
      <c r="R121" s="117">
        <v>0</v>
      </c>
      <c r="S121" s="60">
        <f t="shared" si="25"/>
        <v>11.669773960237199</v>
      </c>
      <c r="T121" s="146">
        <v>13.782056352</v>
      </c>
      <c r="U121" s="43">
        <v>0</v>
      </c>
      <c r="V121" s="141">
        <f>T121+U121</f>
        <v>13.782056352</v>
      </c>
    </row>
    <row r="122" spans="2:22" x14ac:dyDescent="0.2">
      <c r="B122" s="122"/>
      <c r="C122" s="196"/>
      <c r="D122" s="197"/>
      <c r="E122" s="197"/>
      <c r="F122" s="197"/>
      <c r="G122" s="197"/>
      <c r="H122" s="197"/>
      <c r="I122" s="197"/>
      <c r="J122" s="197"/>
      <c r="K122" s="197"/>
      <c r="L122" s="197"/>
      <c r="M122" s="197"/>
      <c r="N122" s="197"/>
      <c r="O122" s="197"/>
      <c r="P122" s="197"/>
      <c r="Q122" s="197"/>
      <c r="R122" s="197"/>
      <c r="S122" s="197"/>
      <c r="T122" s="197"/>
      <c r="U122" s="197"/>
      <c r="V122" s="198"/>
    </row>
    <row r="123" spans="2:22" ht="17" x14ac:dyDescent="0.2">
      <c r="C123" s="78" t="s">
        <v>144</v>
      </c>
      <c r="D123" s="65" t="s">
        <v>63</v>
      </c>
      <c r="E123" s="110"/>
      <c r="F123" s="110"/>
      <c r="G123" s="110"/>
      <c r="H123" s="152"/>
      <c r="I123" s="152"/>
      <c r="J123" s="141">
        <f>J125-J124</f>
        <v>4.4357701760000019</v>
      </c>
      <c r="K123" s="150"/>
      <c r="L123" s="150"/>
      <c r="M123" s="141">
        <v>5.26</v>
      </c>
      <c r="N123" s="150"/>
      <c r="O123" s="150"/>
      <c r="P123" s="141">
        <v>5.24</v>
      </c>
      <c r="Q123" s="150"/>
      <c r="R123" s="150"/>
      <c r="S123" s="141">
        <v>5.74</v>
      </c>
      <c r="T123" s="150"/>
      <c r="U123" s="150"/>
      <c r="V123" s="141">
        <v>6.17</v>
      </c>
    </row>
    <row r="124" spans="2:22" ht="17" x14ac:dyDescent="0.2">
      <c r="C124" s="78" t="s">
        <v>155</v>
      </c>
      <c r="D124" s="65" t="s">
        <v>63</v>
      </c>
      <c r="E124" s="110"/>
      <c r="F124" s="110"/>
      <c r="G124" s="71">
        <v>45.41</v>
      </c>
      <c r="H124" s="142"/>
      <c r="I124" s="153"/>
      <c r="J124" s="160">
        <v>24.31</v>
      </c>
      <c r="K124" s="164"/>
      <c r="L124" s="164"/>
      <c r="M124" s="160">
        <v>11.5</v>
      </c>
      <c r="N124" s="164"/>
      <c r="O124" s="164"/>
      <c r="P124" s="160">
        <v>11.82</v>
      </c>
      <c r="Q124" s="165"/>
      <c r="R124" s="165"/>
      <c r="S124" s="166">
        <v>12.3</v>
      </c>
      <c r="T124" s="165"/>
      <c r="U124" s="165"/>
      <c r="V124" s="166">
        <v>14.48</v>
      </c>
    </row>
    <row r="125" spans="2:22" ht="17" x14ac:dyDescent="0.2">
      <c r="C125" s="86" t="s">
        <v>145</v>
      </c>
      <c r="D125" s="65" t="s">
        <v>63</v>
      </c>
      <c r="E125" s="73"/>
      <c r="F125" s="73"/>
      <c r="G125" s="73"/>
      <c r="H125" s="159"/>
      <c r="I125" s="159"/>
      <c r="J125" s="160">
        <f t="shared" ref="J125:V125" si="27">J104+J113+J118+J119</f>
        <v>28.745770176000001</v>
      </c>
      <c r="K125" s="159"/>
      <c r="L125" s="159"/>
      <c r="M125" s="160">
        <f t="shared" si="27"/>
        <v>16.733064882152213</v>
      </c>
      <c r="N125" s="159"/>
      <c r="O125" s="159"/>
      <c r="P125" s="160">
        <f t="shared" si="27"/>
        <v>17.0724731940346</v>
      </c>
      <c r="Q125" s="159"/>
      <c r="R125" s="159"/>
      <c r="S125" s="160">
        <f t="shared" si="27"/>
        <v>18.055101381237201</v>
      </c>
      <c r="T125" s="159"/>
      <c r="U125" s="159"/>
      <c r="V125" s="160">
        <f t="shared" si="27"/>
        <v>19.854859189199999</v>
      </c>
    </row>
    <row r="126" spans="2:22" x14ac:dyDescent="0.2">
      <c r="B126" s="191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</row>
    <row r="127" spans="2:22" x14ac:dyDescent="0.2">
      <c r="B127" s="191"/>
    </row>
    <row r="128" spans="2:22" x14ac:dyDescent="0.2">
      <c r="J128" s="173"/>
      <c r="K128" s="173"/>
      <c r="L128" s="173"/>
      <c r="M128" s="173"/>
      <c r="N128" s="173"/>
      <c r="O128" s="173"/>
      <c r="P128" s="173"/>
      <c r="Q128" s="173"/>
      <c r="R128" s="173"/>
      <c r="S128" s="173"/>
      <c r="T128" s="173"/>
      <c r="U128" s="173"/>
      <c r="V128" s="173"/>
    </row>
    <row r="129" spans="4:22" x14ac:dyDescent="0.2">
      <c r="D129" s="171"/>
      <c r="J129" s="172"/>
      <c r="K129" s="172"/>
      <c r="L129" s="172"/>
      <c r="M129" s="172"/>
      <c r="N129" s="172"/>
      <c r="O129" s="172"/>
      <c r="P129" s="172"/>
      <c r="Q129" s="172"/>
      <c r="R129" s="172"/>
      <c r="S129" s="172"/>
      <c r="T129" s="172"/>
      <c r="U129" s="172"/>
      <c r="V129" s="172"/>
    </row>
    <row r="130" spans="4:22" x14ac:dyDescent="0.2">
      <c r="D130" s="171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</row>
    <row r="131" spans="4:22" x14ac:dyDescent="0.2">
      <c r="D131" s="171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</row>
    <row r="132" spans="4:22" x14ac:dyDescent="0.2">
      <c r="D132" s="171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</row>
  </sheetData>
  <sheetProtection algorithmName="SHA-512" hashValue="5KhwObFAVAkc3z11lYKIgkGfMrJGmVYt/B39FUe7QIltyLpL3KbfUA77/EwCTI0HIGQFKRPyaCHdDTxy4qHQDA==" saltValue="zs04eeIzYftgsZIbIyewmw==" spinCount="100000" sheet="1" objects="1" scenarios="1"/>
  <mergeCells count="57">
    <mergeCell ref="C7:S7"/>
    <mergeCell ref="E9:G9"/>
    <mergeCell ref="H9:J9"/>
    <mergeCell ref="K9:M9"/>
    <mergeCell ref="N9:P9"/>
    <mergeCell ref="Q9:S9"/>
    <mergeCell ref="T30:V30"/>
    <mergeCell ref="T9:V9"/>
    <mergeCell ref="C21:S21"/>
    <mergeCell ref="E23:G23"/>
    <mergeCell ref="H23:J23"/>
    <mergeCell ref="K23:M23"/>
    <mergeCell ref="N23:P23"/>
    <mergeCell ref="Q23:S23"/>
    <mergeCell ref="T23:V23"/>
    <mergeCell ref="E30:G30"/>
    <mergeCell ref="H30:J30"/>
    <mergeCell ref="K30:M30"/>
    <mergeCell ref="N30:P30"/>
    <mergeCell ref="Q30:S30"/>
    <mergeCell ref="C37:S37"/>
    <mergeCell ref="E39:G39"/>
    <mergeCell ref="H39:J39"/>
    <mergeCell ref="K39:M39"/>
    <mergeCell ref="N39:P39"/>
    <mergeCell ref="Q39:S39"/>
    <mergeCell ref="T39:V39"/>
    <mergeCell ref="C48:S48"/>
    <mergeCell ref="E50:G50"/>
    <mergeCell ref="H50:J50"/>
    <mergeCell ref="K50:M50"/>
    <mergeCell ref="N50:P50"/>
    <mergeCell ref="Q50:S50"/>
    <mergeCell ref="T50:V50"/>
    <mergeCell ref="C62:S62"/>
    <mergeCell ref="E64:G64"/>
    <mergeCell ref="H64:J64"/>
    <mergeCell ref="K64:M64"/>
    <mergeCell ref="N64:P64"/>
    <mergeCell ref="Q64:S64"/>
    <mergeCell ref="T64:V64"/>
    <mergeCell ref="C71:S71"/>
    <mergeCell ref="E73:G73"/>
    <mergeCell ref="H73:J73"/>
    <mergeCell ref="K73:M73"/>
    <mergeCell ref="N73:P73"/>
    <mergeCell ref="Q73:S73"/>
    <mergeCell ref="T73:V73"/>
    <mergeCell ref="T102:V102"/>
    <mergeCell ref="B126:B127"/>
    <mergeCell ref="C100:S100"/>
    <mergeCell ref="E102:G102"/>
    <mergeCell ref="H102:J102"/>
    <mergeCell ref="K102:M102"/>
    <mergeCell ref="N102:P102"/>
    <mergeCell ref="Q102:S102"/>
    <mergeCell ref="C122:V122"/>
  </mergeCells>
  <pageMargins left="0.7" right="0.7" top="0.75" bottom="0.75" header="0.3" footer="0.3"/>
  <pageSetup paperSize="9" orientation="portrait" horizontalDpi="90" verticalDpi="90" r:id="rId1"/>
  <headerFooter>
    <oddFooter>&amp;C_x000D_&amp;1#&amp;"Calibri"&amp;6&amp;K737373 Sensitivity: Internal (C3)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J43"/>
  <sheetViews>
    <sheetView showGridLines="0" topLeftCell="A4" zoomScale="70" zoomScaleNormal="70" workbookViewId="0">
      <selection activeCell="M28" sqref="M28"/>
    </sheetView>
  </sheetViews>
  <sheetFormatPr baseColWidth="10" defaultColWidth="8.83203125" defaultRowHeight="16" x14ac:dyDescent="0.2"/>
  <cols>
    <col min="1" max="2" width="8.83203125" style="23"/>
    <col min="3" max="3" width="70.6640625" style="23" bestFit="1" customWidth="1"/>
    <col min="4" max="4" width="40.6640625" style="23" customWidth="1"/>
    <col min="5" max="5" width="12.5" style="23" customWidth="1"/>
    <col min="6" max="10" width="9.6640625" style="23" bestFit="1" customWidth="1"/>
    <col min="11" max="16384" width="8.83203125" style="23"/>
  </cols>
  <sheetData>
    <row r="2" spans="3:10" x14ac:dyDescent="0.2">
      <c r="D2" s="80"/>
    </row>
    <row r="3" spans="3:10" x14ac:dyDescent="0.2">
      <c r="D3" s="80"/>
    </row>
    <row r="4" spans="3:10" x14ac:dyDescent="0.2">
      <c r="D4" s="80"/>
    </row>
    <row r="5" spans="3:10" x14ac:dyDescent="0.2">
      <c r="D5" s="80"/>
    </row>
    <row r="6" spans="3:10" x14ac:dyDescent="0.2">
      <c r="D6" s="80"/>
    </row>
    <row r="7" spans="3:10" x14ac:dyDescent="0.2">
      <c r="D7" s="80"/>
    </row>
    <row r="8" spans="3:10" x14ac:dyDescent="0.2">
      <c r="D8" s="80"/>
    </row>
    <row r="9" spans="3:10" x14ac:dyDescent="0.2">
      <c r="C9" s="22" t="s">
        <v>43</v>
      </c>
      <c r="D9" s="93"/>
      <c r="E9" s="74"/>
      <c r="F9" s="74"/>
      <c r="G9" s="74"/>
      <c r="H9" s="74"/>
      <c r="I9" s="94"/>
      <c r="J9" s="95"/>
    </row>
    <row r="10" spans="3:10" x14ac:dyDescent="0.2">
      <c r="D10" s="80"/>
    </row>
    <row r="11" spans="3:10" ht="17" x14ac:dyDescent="0.2">
      <c r="C11" s="24"/>
      <c r="D11" s="35" t="s">
        <v>1</v>
      </c>
      <c r="E11" s="24" t="s">
        <v>2</v>
      </c>
      <c r="F11" s="24" t="s">
        <v>25</v>
      </c>
      <c r="G11" s="24" t="s">
        <v>26</v>
      </c>
      <c r="H11" s="24" t="s">
        <v>27</v>
      </c>
      <c r="I11" s="24" t="s">
        <v>28</v>
      </c>
      <c r="J11" s="24" t="s">
        <v>58</v>
      </c>
    </row>
    <row r="12" spans="3:10" x14ac:dyDescent="0.2">
      <c r="C12" s="36" t="s">
        <v>44</v>
      </c>
      <c r="D12" s="37"/>
      <c r="E12" s="36"/>
      <c r="F12" s="36"/>
      <c r="G12" s="36"/>
      <c r="H12" s="36"/>
      <c r="I12" s="36"/>
      <c r="J12" s="83"/>
    </row>
    <row r="13" spans="3:10" ht="17" x14ac:dyDescent="0.2">
      <c r="C13" s="13" t="s">
        <v>45</v>
      </c>
      <c r="D13" s="38" t="s">
        <v>33</v>
      </c>
      <c r="E13" s="39">
        <v>0</v>
      </c>
      <c r="F13" s="39">
        <v>0</v>
      </c>
      <c r="G13" s="39">
        <v>2</v>
      </c>
      <c r="H13" s="39">
        <v>0</v>
      </c>
      <c r="I13" s="39">
        <v>0</v>
      </c>
      <c r="J13" s="73">
        <v>0</v>
      </c>
    </row>
    <row r="14" spans="3:10" ht="17" x14ac:dyDescent="0.2">
      <c r="C14" s="13" t="s">
        <v>34</v>
      </c>
      <c r="D14" s="38" t="s">
        <v>33</v>
      </c>
      <c r="E14" s="39">
        <v>4</v>
      </c>
      <c r="F14" s="39">
        <v>2</v>
      </c>
      <c r="G14" s="39">
        <v>5</v>
      </c>
      <c r="H14" s="39">
        <v>2</v>
      </c>
      <c r="I14" s="39">
        <v>0</v>
      </c>
      <c r="J14" s="73">
        <v>4</v>
      </c>
    </row>
    <row r="15" spans="3:10" x14ac:dyDescent="0.2">
      <c r="C15" s="40" t="s">
        <v>46</v>
      </c>
      <c r="D15" s="41"/>
      <c r="E15" s="42"/>
      <c r="F15" s="42"/>
      <c r="G15" s="42"/>
      <c r="H15" s="42"/>
      <c r="I15" s="42"/>
      <c r="J15" s="83"/>
    </row>
    <row r="16" spans="3:10" ht="17" x14ac:dyDescent="0.2">
      <c r="C16" s="13" t="s">
        <v>45</v>
      </c>
      <c r="D16" s="38" t="s">
        <v>47</v>
      </c>
      <c r="E16" s="39">
        <v>0.32</v>
      </c>
      <c r="F16" s="39">
        <v>0.22</v>
      </c>
      <c r="G16" s="39">
        <v>0.64</v>
      </c>
      <c r="H16" s="39">
        <v>0.68</v>
      </c>
      <c r="I16" s="39">
        <v>0.25</v>
      </c>
      <c r="J16" s="73">
        <v>0.94</v>
      </c>
    </row>
    <row r="17" spans="3:10" ht="17" x14ac:dyDescent="0.2">
      <c r="C17" s="13" t="s">
        <v>34</v>
      </c>
      <c r="D17" s="38" t="s">
        <v>47</v>
      </c>
      <c r="E17" s="39">
        <v>0.3</v>
      </c>
      <c r="F17" s="39">
        <v>0.28999999999999998</v>
      </c>
      <c r="G17" s="39">
        <v>0.64</v>
      </c>
      <c r="H17" s="39">
        <v>1.5</v>
      </c>
      <c r="I17" s="43">
        <v>1.1000000000000001</v>
      </c>
      <c r="J17" s="73">
        <v>0.79</v>
      </c>
    </row>
    <row r="18" spans="3:10" ht="17" x14ac:dyDescent="0.2">
      <c r="C18" s="13" t="s">
        <v>48</v>
      </c>
      <c r="D18" s="38" t="s">
        <v>47</v>
      </c>
      <c r="E18" s="39">
        <v>0.3</v>
      </c>
      <c r="F18" s="39">
        <v>0.27</v>
      </c>
      <c r="G18" s="39">
        <v>0.63</v>
      </c>
      <c r="H18" s="39">
        <v>1.38</v>
      </c>
      <c r="I18" s="39">
        <v>0.97</v>
      </c>
      <c r="J18" s="73">
        <v>0.81</v>
      </c>
    </row>
    <row r="19" spans="3:10" x14ac:dyDescent="0.2">
      <c r="C19" s="40" t="s">
        <v>49</v>
      </c>
      <c r="D19" s="41"/>
      <c r="E19" s="42"/>
      <c r="F19" s="42"/>
      <c r="G19" s="42"/>
      <c r="H19" s="42"/>
      <c r="I19" s="42"/>
      <c r="J19" s="83"/>
    </row>
    <row r="20" spans="3:10" ht="26.5" customHeight="1" x14ac:dyDescent="0.2">
      <c r="C20" s="13" t="s">
        <v>45</v>
      </c>
      <c r="D20" s="38" t="s">
        <v>47</v>
      </c>
      <c r="E20" s="39">
        <v>0.95</v>
      </c>
      <c r="F20" s="39">
        <v>0.75</v>
      </c>
      <c r="G20" s="39">
        <v>1.17</v>
      </c>
      <c r="H20" s="39">
        <v>1.24</v>
      </c>
      <c r="I20" s="39">
        <v>1.38</v>
      </c>
      <c r="J20" s="43">
        <v>1.42</v>
      </c>
    </row>
    <row r="21" spans="3:10" ht="17" x14ac:dyDescent="0.2">
      <c r="C21" s="13" t="s">
        <v>34</v>
      </c>
      <c r="D21" s="38" t="s">
        <v>47</v>
      </c>
      <c r="E21" s="43">
        <v>1</v>
      </c>
      <c r="F21" s="39">
        <v>0.83</v>
      </c>
      <c r="G21" s="39">
        <v>1.37</v>
      </c>
      <c r="H21" s="39">
        <v>2.94</v>
      </c>
      <c r="I21" s="39">
        <v>2.78</v>
      </c>
      <c r="J21" s="43">
        <v>2.34</v>
      </c>
    </row>
    <row r="22" spans="3:10" ht="17" x14ac:dyDescent="0.2">
      <c r="C22" s="13" t="s">
        <v>48</v>
      </c>
      <c r="D22" s="38" t="s">
        <v>47</v>
      </c>
      <c r="E22" s="39">
        <v>0.98</v>
      </c>
      <c r="F22" s="39">
        <v>0.82</v>
      </c>
      <c r="G22" s="43">
        <v>1.3</v>
      </c>
      <c r="H22" s="43">
        <v>2.7</v>
      </c>
      <c r="I22" s="43">
        <v>2.57</v>
      </c>
      <c r="J22" s="43">
        <v>2.2200000000000002</v>
      </c>
    </row>
    <row r="23" spans="3:10" ht="17" x14ac:dyDescent="0.2">
      <c r="C23" s="44" t="s">
        <v>50</v>
      </c>
      <c r="D23" s="38" t="s">
        <v>47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</row>
    <row r="24" spans="3:10" ht="17.5" customHeight="1" x14ac:dyDescent="0.2">
      <c r="C24" s="44" t="s">
        <v>152</v>
      </c>
      <c r="D24" s="38" t="s">
        <v>52</v>
      </c>
      <c r="E24" s="64" t="s">
        <v>151</v>
      </c>
      <c r="F24" s="64" t="s">
        <v>151</v>
      </c>
      <c r="G24" s="64">
        <v>0</v>
      </c>
      <c r="H24" s="64">
        <v>3</v>
      </c>
      <c r="I24" s="64">
        <v>4</v>
      </c>
      <c r="J24" s="64">
        <v>5</v>
      </c>
    </row>
    <row r="25" spans="3:10" ht="18.5" customHeight="1" x14ac:dyDescent="0.2">
      <c r="C25" s="44" t="s">
        <v>51</v>
      </c>
      <c r="D25" s="38" t="s">
        <v>47</v>
      </c>
      <c r="E25" s="64" t="s">
        <v>151</v>
      </c>
      <c r="F25" s="64" t="s">
        <v>151</v>
      </c>
      <c r="G25" s="43">
        <v>0</v>
      </c>
      <c r="H25" s="43">
        <v>0.05</v>
      </c>
      <c r="I25" s="43">
        <v>0.08</v>
      </c>
      <c r="J25" s="43">
        <v>0.08</v>
      </c>
    </row>
    <row r="26" spans="3:10" x14ac:dyDescent="0.2">
      <c r="D26" s="80"/>
    </row>
    <row r="27" spans="3:10" x14ac:dyDescent="0.2">
      <c r="C27" s="45" t="s">
        <v>53</v>
      </c>
      <c r="D27" s="80"/>
    </row>
    <row r="28" spans="3:10" ht="68" x14ac:dyDescent="0.2">
      <c r="C28" s="106" t="s">
        <v>153</v>
      </c>
      <c r="D28" s="80"/>
    </row>
    <row r="29" spans="3:10" x14ac:dyDescent="0.2">
      <c r="C29" s="22" t="s">
        <v>54</v>
      </c>
      <c r="D29" s="93"/>
      <c r="E29" s="74"/>
      <c r="F29" s="74"/>
      <c r="G29" s="74"/>
      <c r="H29" s="74"/>
      <c r="I29" s="94"/>
      <c r="J29" s="95"/>
    </row>
    <row r="30" spans="3:10" x14ac:dyDescent="0.2">
      <c r="D30" s="80"/>
    </row>
    <row r="31" spans="3:10" ht="17" x14ac:dyDescent="0.2">
      <c r="C31" s="24"/>
      <c r="D31" s="35" t="s">
        <v>1</v>
      </c>
      <c r="E31" s="92" t="s">
        <v>2</v>
      </c>
      <c r="F31" s="92" t="s">
        <v>25</v>
      </c>
      <c r="G31" s="92" t="s">
        <v>26</v>
      </c>
      <c r="H31" s="92" t="s">
        <v>27</v>
      </c>
      <c r="I31" s="24" t="s">
        <v>28</v>
      </c>
      <c r="J31" s="24" t="s">
        <v>58</v>
      </c>
    </row>
    <row r="32" spans="3:10" ht="17" x14ac:dyDescent="0.2">
      <c r="C32" s="26" t="s">
        <v>55</v>
      </c>
      <c r="D32" s="46" t="s">
        <v>33</v>
      </c>
      <c r="E32" s="46">
        <v>12738</v>
      </c>
      <c r="F32" s="46">
        <v>12466</v>
      </c>
      <c r="G32" s="46">
        <v>14298</v>
      </c>
      <c r="H32" s="46">
        <v>15323</v>
      </c>
      <c r="I32" s="46">
        <v>17484</v>
      </c>
      <c r="J32" s="73">
        <v>23790</v>
      </c>
    </row>
    <row r="33" spans="3:10" ht="17" x14ac:dyDescent="0.2">
      <c r="C33" s="26" t="s">
        <v>56</v>
      </c>
      <c r="D33" s="46" t="s">
        <v>33</v>
      </c>
      <c r="E33" s="46">
        <v>203250</v>
      </c>
      <c r="F33" s="46">
        <v>203857</v>
      </c>
      <c r="G33" s="46">
        <v>207638</v>
      </c>
      <c r="H33" s="46">
        <v>203966</v>
      </c>
      <c r="I33" s="46">
        <v>221585</v>
      </c>
      <c r="J33" s="73">
        <v>133251</v>
      </c>
    </row>
    <row r="34" spans="3:10" ht="17" x14ac:dyDescent="0.2">
      <c r="C34" s="26" t="s">
        <v>57</v>
      </c>
      <c r="D34" s="46" t="s">
        <v>33</v>
      </c>
      <c r="E34" s="46">
        <v>87307</v>
      </c>
      <c r="F34" s="46">
        <v>64010</v>
      </c>
      <c r="G34" s="46">
        <v>62123</v>
      </c>
      <c r="H34" s="46">
        <v>55739</v>
      </c>
      <c r="I34" s="46">
        <v>51724</v>
      </c>
      <c r="J34" s="73">
        <v>54511</v>
      </c>
    </row>
    <row r="43" spans="3:10" x14ac:dyDescent="0.2">
      <c r="C43" s="98"/>
    </row>
  </sheetData>
  <sheetProtection algorithmName="SHA-512" hashValue="PkIDBjgjfIhExKvf4cFROziY6VAF4JbQTT+7zTwx3gXEBwqpLooeeuZOjtrO2PH+m44aocnRJXLrz1stYJMvUA==" saltValue="nJyEvyymhT/KYTnRnc+peg==" spinCount="100000" sheet="1" objects="1" scenarios="1"/>
  <phoneticPr fontId="9" type="noConversion"/>
  <pageMargins left="0.7" right="0.7" top="0.75" bottom="0.75" header="0.3" footer="0.3"/>
  <pageSetup orientation="portrait" r:id="rId1"/>
  <headerFooter>
    <oddFooter>&amp;C_x000D_&amp;1#&amp;"Calibri"&amp;6&amp;K737373 Sensitivity: Internal (C3)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Economic Indicators</vt:lpstr>
      <vt:lpstr>Labour Practice Indicators</vt:lpstr>
      <vt:lpstr>Environment Indicators</vt:lpstr>
      <vt:lpstr>Health &amp; Safety Indicators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 Ponnath</dc:creator>
  <cp:lastModifiedBy>Yasar Maldar</cp:lastModifiedBy>
  <dcterms:created xsi:type="dcterms:W3CDTF">2015-06-05T18:17:20Z</dcterms:created>
  <dcterms:modified xsi:type="dcterms:W3CDTF">2022-09-01T12:15:40Z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837f0f-bc33-47ca-8126-9d7bb0fbe56f_Enabled">
    <vt:lpwstr>true</vt:lpwstr>
  </property>
  <property fmtid="{D5CDD505-2E9C-101B-9397-08002B2CF9AE}" pid="3" name="MSIP_Label_1a837f0f-bc33-47ca-8126-9d7bb0fbe56f_SetDate">
    <vt:lpwstr>2022-05-24T03:23:26Z</vt:lpwstr>
  </property>
  <property fmtid="{D5CDD505-2E9C-101B-9397-08002B2CF9AE}" pid="4" name="MSIP_Label_1a837f0f-bc33-47ca-8126-9d7bb0fbe56f_Method">
    <vt:lpwstr>Privileged</vt:lpwstr>
  </property>
  <property fmtid="{D5CDD505-2E9C-101B-9397-08002B2CF9AE}" pid="5" name="MSIP_Label_1a837f0f-bc33-47ca-8126-9d7bb0fbe56f_Name">
    <vt:lpwstr>All Employees and Partners</vt:lpwstr>
  </property>
  <property fmtid="{D5CDD505-2E9C-101B-9397-08002B2CF9AE}" pid="6" name="MSIP_Label_1a837f0f-bc33-47ca-8126-9d7bb0fbe56f_SiteId">
    <vt:lpwstr>4273e6e9-aed1-40ab-83a3-85e0d43de705</vt:lpwstr>
  </property>
  <property fmtid="{D5CDD505-2E9C-101B-9397-08002B2CF9AE}" pid="7" name="MSIP_Label_1a837f0f-bc33-47ca-8126-9d7bb0fbe56f_ActionId">
    <vt:lpwstr>0bba46b8-f3c4-4939-b63e-02fc85f55d3c</vt:lpwstr>
  </property>
  <property fmtid="{D5CDD505-2E9C-101B-9397-08002B2CF9AE}" pid="8" name="MSIP_Label_1a837f0f-bc33-47ca-8126-9d7bb0fbe56f_ContentBits">
    <vt:lpwstr>2</vt:lpwstr>
  </property>
</Properties>
</file>